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565" windowHeight="4320" tabRatio="895" activeTab="0"/>
  </bookViews>
  <sheets>
    <sheet name="Rekapitulace stavby" sheetId="1" r:id="rId1"/>
    <sheet name="SO 00 - Vedlejší náklady" sheetId="2" r:id="rId2"/>
    <sheet name="SO 01a - Stavební práce" sheetId="3" r:id="rId3"/>
    <sheet name="SO 01b - Stavební práce -..." sheetId="4" r:id="rId4"/>
    <sheet name="SO 01c - Zdravotní instalace" sheetId="5" r:id="rId5"/>
    <sheet name="SO 01d - Vytápění, chlazení" sheetId="6" r:id="rId6"/>
    <sheet name="SO 01e - Vzduchotechnika" sheetId="7" r:id="rId7"/>
    <sheet name="SO 01f - Elektroinstalace" sheetId="8" r:id="rId8"/>
    <sheet name="SO 01g - Slaboproud" sheetId="9" r:id="rId9"/>
    <sheet name="SO 01h - Interiérové vyba..." sheetId="10" r:id="rId10"/>
    <sheet name="SO 01i - Stěhování mobiliáře" sheetId="11" r:id="rId11"/>
    <sheet name="SO 02 - Dešťová kanalizace" sheetId="12" r:id="rId12"/>
  </sheets>
  <definedNames>
    <definedName name="_xlnm.Print_Area" localSheetId="0">'Rekapitulace stavby'!$C$4:$AP$70,'Rekapitulace stavby'!$C$76:$AP$102</definedName>
    <definedName name="_xlnm.Print_Area" localSheetId="1">'SO 00 - Vedlejší náklady'!$C$4:$Q$70,'SO 00 - Vedlejší náklady'!$C$76:$Q$96,'SO 00 - Vedlejší náklady'!$C$102:$Q$123</definedName>
    <definedName name="_xlnm.Print_Area" localSheetId="2">'SO 01a - Stavební práce'!$C$4:$Q$70,'SO 01a - Stavební práce'!$C$76:$Q$116,'SO 01a - Stavební práce'!$C$122:$Q$810</definedName>
    <definedName name="_xlnm.Print_Area" localSheetId="3">'SO 01b - Stavební práce -...'!$C$4:$Q$70,'SO 01b - Stavební práce -...'!$C$76:$Q$100,'SO 01b - Stavební práce -...'!$C$106:$Q$183</definedName>
    <definedName name="_xlnm.Print_Area" localSheetId="4">'SO 01c - Zdravotní instalace'!$C$4:$Q$70,'SO 01c - Zdravotní instalace'!$C$76:$Q$97,'SO 01c - Zdravotní instalace'!$C$103:$Q$170</definedName>
    <definedName name="_xlnm.Print_Area" localSheetId="5">'SO 01d - Vytápění, chlazení'!$C$4:$Q$70,'SO 01d - Vytápění, chlazení'!$C$76:$Q$99,'SO 01d - Vytápění, chlazení'!$C$105:$Q$184</definedName>
    <definedName name="_xlnm.Print_Area" localSheetId="6">'SO 01e - Vzduchotechnika'!$C$4:$Q$70,'SO 01e - Vzduchotechnika'!$C$76:$Q$98,'SO 01e - Vzduchotechnika'!$C$104:$Q$196</definedName>
    <definedName name="_xlnm.Print_Area" localSheetId="7">'SO 01f - Elektroinstalace'!$C$4:$Q$70,'SO 01f - Elektroinstalace'!$C$76:$Q$100,'SO 01f - Elektroinstalace'!$C$106:$Q$168</definedName>
    <definedName name="_xlnm.Print_Area" localSheetId="8">'SO 01g - Slaboproud'!$C$4:$Q$70,'SO 01g - Slaboproud'!$C$76:$Q$95,'SO 01g - Slaboproud'!$C$101:$Q$148</definedName>
    <definedName name="_xlnm.Print_Area" localSheetId="9">'SO 01h - Interiérové vyba...'!$C$4:$Q$70,'SO 01h - Interiérové vyba...'!$C$76:$Q$108,'SO 01h - Interiérové vyba...'!$C$114:$Q$255</definedName>
    <definedName name="_xlnm.Print_Area" localSheetId="10">'SO 01i - Stěhování mobiliáře'!$C$4:$Q$70,'SO 01i - Stěhování mobiliáře'!$C$76:$Q$94,'SO 01i - Stěhování mobiliáře'!$C$100:$Q$135</definedName>
    <definedName name="_xlnm.Print_Area" localSheetId="11">'SO 02 - Dešťová kanalizace'!$C$4:$Q$70,'SO 02 - Dešťová kanalizace'!$C$76:$Q$98,'SO 02 - Dešťová kanalizace'!$C$104:$Q$135</definedName>
    <definedName name="_xlnm.Print_Titles" localSheetId="0">'Rekapitulace stavby'!$85:$85</definedName>
    <definedName name="_xlnm.Print_Titles" localSheetId="1">'SO 00 - Vedlejší náklady'!$112:$112</definedName>
    <definedName name="_xlnm.Print_Titles" localSheetId="2">'SO 01a - Stavební práce'!$132:$132</definedName>
    <definedName name="_xlnm.Print_Titles" localSheetId="3">'SO 01b - Stavební práce -...'!$116:$116</definedName>
    <definedName name="_xlnm.Print_Titles" localSheetId="4">'SO 01c - Zdravotní instalace'!$113:$113</definedName>
    <definedName name="_xlnm.Print_Titles" localSheetId="6">'SO 01e - Vzduchotechnika'!$114:$114</definedName>
    <definedName name="_xlnm.Print_Titles" localSheetId="7">'SO 01f - Elektroinstalace'!$116:$116</definedName>
    <definedName name="_xlnm.Print_Titles" localSheetId="8">'SO 01g - Slaboproud'!$111:$111</definedName>
    <definedName name="_xlnm.Print_Titles" localSheetId="9">'SO 01h - Interiérové vyba...'!$124:$124</definedName>
    <definedName name="_xlnm.Print_Titles" localSheetId="10">'SO 01i - Stěhování mobiliáře'!$110:$110</definedName>
    <definedName name="_xlnm.Print_Titles" localSheetId="11">'SO 02 - Dešťová kanalizace'!$114:$114</definedName>
  </definedNames>
  <calcPr calcId="162913"/>
</workbook>
</file>

<file path=xl/sharedStrings.xml><?xml version="1.0" encoding="utf-8"?>
<sst xmlns="http://schemas.openxmlformats.org/spreadsheetml/2006/main" count="14470" uniqueCount="2025">
  <si>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</si>
  <si>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</si>
  <si>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</si>
  <si>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</si>
  <si>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</si>
  <si>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</si>
  <si>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</si>
  <si>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</si>
  <si>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</si>
  <si>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</si>
  <si>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</si>
  <si>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</si>
  <si>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</si>
  <si>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</si>
  <si>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</si>
  <si>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</si>
  <si>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2017-37</t>
  </si>
  <si>
    <t>Stavba:</t>
  </si>
  <si>
    <t>Stavební úpravy v 3. NP a nástavba 4. NP v objektu VŠE - Centrum aplikovaného výzkumu</t>
  </si>
  <si>
    <t>0,1</t>
  </si>
  <si>
    <t>JKSO:</t>
  </si>
  <si>
    <t>CC-CZ:</t>
  </si>
  <si>
    <t>1</t>
  </si>
  <si>
    <t>Místo:</t>
  </si>
  <si>
    <t>Jeseniova 2769/208, Praha 3 - Žižkov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</si>
  <si>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</si>
  <si>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</si>
  <si>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</si>
  <si>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</si>
  <si>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</si>
  <si>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</si>
  <si>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</si>
  <si>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</si>
  <si>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</si>
  <si>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</si>
  <si>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</si>
  <si>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</si>
  <si>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</si>
  <si>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</si>
  <si>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</si>
  <si>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</si>
  <si>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</si>
  <si>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</si>
  <si>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</si>
  <si>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</si>
  <si>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</si>
  <si>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</si>
  <si>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</si>
  <si>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</si>
  <si>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</si>
  <si>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</si>
  <si>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</si>
  <si>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</si>
  <si>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</si>
  <si>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</si>
  <si>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</si>
  <si>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</si>
  <si>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</si>
  <si>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</si>
  <si>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</si>
  <si>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</si>
  <si>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</si>
  <si>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</si>
  <si>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</si>
  <si>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</si>
  <si>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</si>
  <si>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</si>
  <si>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</si>
  <si>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</si>
  <si>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</si>
  <si>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</si>
  <si>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</si>
  <si>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</si>
  <si>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</si>
  <si>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</si>
  <si>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</si>
  <si>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</si>
  <si>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</si>
  <si>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</si>
  <si>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{b26f2400-b384-444f-9e9b-a0409f0ce19f}</t>
  </si>
  <si>
    <t>{00000000-0000-0000-0000-000000000000}</t>
  </si>
  <si>
    <t>/</t>
  </si>
  <si>
    <t>SO 00</t>
  </si>
  <si>
    <t>Vedlejší náklady</t>
  </si>
  <si>
    <t>{95b08d09-7aa8-4950-aeb3-e87fb085a53e}</t>
  </si>
  <si>
    <t>SO 01a</t>
  </si>
  <si>
    <t>Stavební práce</t>
  </si>
  <si>
    <t>{5354d97f-2518-403e-961f-693a7cff6ae0}</t>
  </si>
  <si>
    <t>SO 01b</t>
  </si>
  <si>
    <t>Stavební práce - únikové schodiště a ochoz</t>
  </si>
  <si>
    <t>{79477a72-e1b9-4fa3-a7df-a5d9ccb925f7}</t>
  </si>
  <si>
    <t>SO 01c</t>
  </si>
  <si>
    <t>Zdravotní instalace</t>
  </si>
  <si>
    <t>{ecccf9d8-0f80-422c-b156-7cd0ef8a3188}</t>
  </si>
  <si>
    <t>SO 01d</t>
  </si>
  <si>
    <t>Vytápění, chlazení</t>
  </si>
  <si>
    <t>{4658b5a9-a27b-494b-b30c-f6ed71b36426}</t>
  </si>
  <si>
    <t>SO 01e</t>
  </si>
  <si>
    <t>Vzduchotechnika</t>
  </si>
  <si>
    <t>{ac9b981d-9e6f-42a1-9f7f-1e7e5baa44b5}</t>
  </si>
  <si>
    <t>SO 01f</t>
  </si>
  <si>
    <t>Elektroinstalace</t>
  </si>
  <si>
    <t>{a8473672-d594-465b-b817-6be2658bf666}</t>
  </si>
  <si>
    <t>SO 01g</t>
  </si>
  <si>
    <t>Slaboproud</t>
  </si>
  <si>
    <t>{a378f556-ca10-4aac-bc67-6f4ef460457e}</t>
  </si>
  <si>
    <t>SO 01h</t>
  </si>
  <si>
    <t>Interiérové vybavení</t>
  </si>
  <si>
    <t>{d3280a8f-223e-439b-921f-3a4c172f9796}</t>
  </si>
  <si>
    <t>SO 01i</t>
  </si>
  <si>
    <t>Stěhování mobiliáře</t>
  </si>
  <si>
    <t>{cd7ea8e3-05f9-4a60-9ce0-e03890b2ca39}</t>
  </si>
  <si>
    <t>SO 02</t>
  </si>
  <si>
    <t>Dešťová kanalizace</t>
  </si>
  <si>
    <t>{09e0b41e-0e54-4a4f-b940-cce5f015e14a}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</si>
  <si>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</si>
  <si>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</si>
  <si>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</si>
  <si>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</si>
  <si>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</si>
  <si>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</si>
  <si>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</si>
  <si>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</si>
  <si>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</si>
  <si>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</si>
  <si>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</si>
  <si>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</si>
  <si>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00 - Vedlejší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</si>
  <si>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</si>
  <si>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</si>
  <si>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</si>
  <si>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</si>
  <si>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</si>
  <si>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</si>
  <si>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</si>
  <si>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</si>
  <si>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</si>
  <si>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</si>
  <si>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</si>
  <si>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</si>
  <si>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</si>
  <si>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</si>
  <si>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</si>
  <si>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</si>
  <si>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</si>
  <si>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</si>
  <si>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</si>
  <si>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</si>
  <si>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</si>
  <si>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</si>
  <si>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</si>
  <si>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</si>
  <si>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</si>
  <si>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</si>
  <si>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</si>
  <si>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</si>
  <si>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</si>
  <si>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013203000</t>
  </si>
  <si>
    <t>Dokumentace stavby - výrobní</t>
  </si>
  <si>
    <t>soubor</t>
  </si>
  <si>
    <t>1024</t>
  </si>
  <si>
    <t>-566958479</t>
  </si>
  <si>
    <t>013254000</t>
  </si>
  <si>
    <t>Dokumentace skutečného provedení stavby</t>
  </si>
  <si>
    <t>-1853159121</t>
  </si>
  <si>
    <t>3</t>
  </si>
  <si>
    <t>031203000</t>
  </si>
  <si>
    <t>Zřízení zařízení staveniště</t>
  </si>
  <si>
    <t>-851693752</t>
  </si>
  <si>
    <t>4</t>
  </si>
  <si>
    <t>034103000</t>
  </si>
  <si>
    <t>Zabezpečení zařízení staveniště po dobu výstavby (např. energie, bunkoviště, oplocení, DIO a pod.)</t>
  </si>
  <si>
    <t>-1752378787</t>
  </si>
  <si>
    <t>039103000</t>
  </si>
  <si>
    <t>Zrušení zařízení staveniště</t>
  </si>
  <si>
    <t>-1140955394</t>
  </si>
  <si>
    <t>6</t>
  </si>
  <si>
    <t>070001000</t>
  </si>
  <si>
    <t>Provozní vlivy</t>
  </si>
  <si>
    <t>1591269708</t>
  </si>
  <si>
    <t>SO 01a - Stavební práce</t>
  </si>
  <si>
    <t>HSV - Práce a dodávky HSV</t>
  </si>
  <si>
    <t xml:space="preserve">    11 - Přípravné a přidružené práce</t>
  </si>
  <si>
    <t xml:space="preserve">    34 - Stěny a příčky</t>
  </si>
  <si>
    <t xml:space="preserve">    38 - Různé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</si>
  <si>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</si>
  <si>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</si>
  <si>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</si>
  <si>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</si>
  <si>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</si>
  <si>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</si>
  <si>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</si>
  <si>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</si>
  <si>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</si>
  <si>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</si>
  <si>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</si>
  <si>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</si>
  <si>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</si>
  <si>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</si>
  <si>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</si>
  <si>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 keramických</t>
  </si>
  <si>
    <t xml:space="preserve">    776 - Podlahy povlakové</t>
  </si>
  <si>
    <t xml:space="preserve">    781 - Dokončovací práce - obklady keramické</t>
  </si>
  <si>
    <t xml:space="preserve">    784 - Dokončovací práce - malby a tapety</t>
  </si>
  <si>
    <t xml:space="preserve">    786 - Dokončovací práce - čalounické úpravy</t>
  </si>
  <si>
    <t>11-R01</t>
  </si>
  <si>
    <t>Stavební přípomoce pro TZB</t>
  </si>
  <si>
    <t>hod</t>
  </si>
  <si>
    <t>761622742</t>
  </si>
  <si>
    <t>11-R02</t>
  </si>
  <si>
    <t>Zakrývací práce – zřízení provizorního vchodu do 3. NP, zakrytí dlažeb na schodišti dřevotřískovými deskami, zakrytí fasády proti znčištění, vše dle ZOV</t>
  </si>
  <si>
    <t>-704024299</t>
  </si>
  <si>
    <t>11-R03</t>
  </si>
  <si>
    <t>Zřízení provizorní střechy – nad novými schodišti</t>
  </si>
  <si>
    <t>m2</t>
  </si>
  <si>
    <t>143998932</t>
  </si>
  <si>
    <t>BP08</t>
  </si>
  <si>
    <t>VV</t>
  </si>
  <si>
    <t>2,5*4,05</t>
  </si>
  <si>
    <t>5,4*2,8</t>
  </si>
  <si>
    <t>0,75*0,75*3,14</t>
  </si>
  <si>
    <t>0,45*0,45*3,14</t>
  </si>
  <si>
    <t>Součet</t>
  </si>
  <si>
    <t>311238215</t>
  </si>
  <si>
    <t>Zdivo nosné vnější keramické tl 400 mm pevnosti P 10 na MC</t>
  </si>
  <si>
    <t>25115319</t>
  </si>
  <si>
    <t>4. NP</t>
  </si>
  <si>
    <t>1,8*1,8*2</t>
  </si>
  <si>
    <t>317168111</t>
  </si>
  <si>
    <t>Překlad keramický plochý š 11,5 cm dl 100 cm</t>
  </si>
  <si>
    <t>kus</t>
  </si>
  <si>
    <t>266256010</t>
  </si>
  <si>
    <t>317168130</t>
  </si>
  <si>
    <t>Překlad keramický vysoký v 23,8 cm dl 100 cm</t>
  </si>
  <si>
    <t>-975338690</t>
  </si>
  <si>
    <t>7</t>
  </si>
  <si>
    <t>317168131</t>
  </si>
  <si>
    <t>Překlad keramický vysoký v 23,8 cm dl 125 cm</t>
  </si>
  <si>
    <t>407964489</t>
  </si>
  <si>
    <t>8</t>
  </si>
  <si>
    <t>317168137</t>
  </si>
  <si>
    <t>Překlad keramický vysoký v 23,8 cm dl 275 cm</t>
  </si>
  <si>
    <t>-1788317370</t>
  </si>
  <si>
    <t>9</t>
  </si>
  <si>
    <t>340239247</t>
  </si>
  <si>
    <t>Zazdívka otvorů pl do 4 m2 v příčkách nebo stěnách z cihel keramickýchS tl 300 mm</t>
  </si>
  <si>
    <t>535644340</t>
  </si>
  <si>
    <t>1,2*1,2</t>
  </si>
  <si>
    <t>342248110</t>
  </si>
  <si>
    <t>Příčky keramické tl 80 mm pevnosti P 10 na MVC</t>
  </si>
  <si>
    <t>65553901</t>
  </si>
  <si>
    <t>(1,655+3,4*2+1,75+0,9*2+0,2*2+0,15)*3,5</t>
  </si>
  <si>
    <t>odpočet otvorů</t>
  </si>
  <si>
    <t>-(0,7*2*3)</t>
  </si>
  <si>
    <t>11</t>
  </si>
  <si>
    <t>342248113</t>
  </si>
  <si>
    <t>Příčky keramické tl 140 mm pevnosti P 10 na MVC</t>
  </si>
  <si>
    <t>-727473077</t>
  </si>
  <si>
    <t>(4,145+1,355+2,7+4,6+2,7+7,05+4,05+7,4+3,9+4,05*2+1,75+0,7)*3,5</t>
  </si>
  <si>
    <t>-(0,9*2*2+0,7*2*6)</t>
  </si>
  <si>
    <t>12</t>
  </si>
  <si>
    <t>38-R01</t>
  </si>
  <si>
    <t>Nosná ocelová konstrukce nástavby - kompletní provedení včetně všech prací a dodávek s tím spojených</t>
  </si>
  <si>
    <t>t</t>
  </si>
  <si>
    <t>156483426</t>
  </si>
  <si>
    <t>odpočet ochozu</t>
  </si>
  <si>
    <t>13</t>
  </si>
  <si>
    <t>38-R02</t>
  </si>
  <si>
    <t>Nosná ocelová konstrukce mezipatra se schodištěm - kompletní provedení včetně všech prací a dodávek s tím spojených</t>
  </si>
  <si>
    <t>-1443966973</t>
  </si>
  <si>
    <t>14</t>
  </si>
  <si>
    <t>38-R03</t>
  </si>
  <si>
    <t>Nosná ocelová konstrukce pod VZT jednotky a tepelné čerpadla - kompletní provedení včetně všech prací a dodávek s tím spojených</t>
  </si>
  <si>
    <t>2141282972</t>
  </si>
  <si>
    <t>38-R04</t>
  </si>
  <si>
    <t>Dřevěná konstrukce nástavby - kompletní provedení včetně všech prací a dodávek s tím spojených</t>
  </si>
  <si>
    <t>m3</t>
  </si>
  <si>
    <t>627390970</t>
  </si>
  <si>
    <t>15,32</t>
  </si>
  <si>
    <t>-3,69</t>
  </si>
  <si>
    <t>16</t>
  </si>
  <si>
    <t>612135011</t>
  </si>
  <si>
    <t>Vyrovnání podkladu vnitřních stěn tmelem tl do 2 mm</t>
  </si>
  <si>
    <t>829121919</t>
  </si>
  <si>
    <t>3. NP</t>
  </si>
  <si>
    <t>"m.č. 3.11" (1,7*2+1,45*2+4*2+1,8*2+1,55*4+0,85*4)*2-0,6*2*7</t>
  </si>
  <si>
    <t>"m.č. 3.12" (1,25*2+1,45*6+3,95*2+1,35*2+1,55*4+0,95*4)*2-0,6*2*8</t>
  </si>
  <si>
    <t>17</t>
  </si>
  <si>
    <t>612321141</t>
  </si>
  <si>
    <t>Vápenocementová omítka štuková dvouvrstvá vnitřních stěn nanášená ručně</t>
  </si>
  <si>
    <t>1552442187</t>
  </si>
  <si>
    <t>příčky a zdivo</t>
  </si>
  <si>
    <t>(39,743+157,575+6,48)*2</t>
  </si>
  <si>
    <t>zazdívky</t>
  </si>
  <si>
    <t>1,44</t>
  </si>
  <si>
    <t>18</t>
  </si>
  <si>
    <t>766416243</t>
  </si>
  <si>
    <t>Montáž obložení stěn plochy přes 5 m2 panely z aglomerovaných desek přes 1,50 m2</t>
  </si>
  <si>
    <t>1994088251</t>
  </si>
  <si>
    <t>19</t>
  </si>
  <si>
    <t>M</t>
  </si>
  <si>
    <t>606241350</t>
  </si>
  <si>
    <t>překližka stavební s folií hlad. 125x250 cm, tl. 24 mm</t>
  </si>
  <si>
    <t>-713095861</t>
  </si>
  <si>
    <t>20</t>
  </si>
  <si>
    <t>767415131</t>
  </si>
  <si>
    <t>Montáž vnějšího obkladu skládaného pláště tvarovaným plechem budov v do 24 m nýtováním</t>
  </si>
  <si>
    <t>-192418704</t>
  </si>
  <si>
    <t>plochy a délky odměřeny v CADu</t>
  </si>
  <si>
    <t>Pohled Jižní</t>
  </si>
  <si>
    <t>154,5</t>
  </si>
  <si>
    <t>Pohled Severní</t>
  </si>
  <si>
    <t>151,5</t>
  </si>
  <si>
    <t>Pohled východní</t>
  </si>
  <si>
    <t>107,75</t>
  </si>
  <si>
    <t>Pohled západní</t>
  </si>
  <si>
    <t>109,5</t>
  </si>
  <si>
    <t>-(2,35*2,75*3+1,15*2,75*3+3,95*2,43+2,45*2,43*2+1,15*2,43*3)</t>
  </si>
  <si>
    <t>atika střechy</t>
  </si>
  <si>
    <t>100,97*0,25</t>
  </si>
  <si>
    <t>194208240</t>
  </si>
  <si>
    <t>Desky Al s vlastním Al rámem a lištami</t>
  </si>
  <si>
    <t>-1010294708</t>
  </si>
  <si>
    <t>22</t>
  </si>
  <si>
    <t>631311135</t>
  </si>
  <si>
    <t>Mazanina tl do 240 mm z betonu prostého bez zvýšených nároků na prostředí tř. C 20/25</t>
  </si>
  <si>
    <t>-1801805394</t>
  </si>
  <si>
    <t>plocha změřena v CADu</t>
  </si>
  <si>
    <t>"SK 06" 61,9*((0,15+0,19)/2)</t>
  </si>
  <si>
    <t>"m.č. 4.06" 13,35*0,295</t>
  </si>
  <si>
    <t>"m.č. 4.07" 13,4*0,295</t>
  </si>
  <si>
    <t>23</t>
  </si>
  <si>
    <t>631319175</t>
  </si>
  <si>
    <t>Příplatek k mazanině tl do 240 mm za stržení povrchu spodní vrstvy před vložením výztuže</t>
  </si>
  <si>
    <t>579895458</t>
  </si>
  <si>
    <t>24</t>
  </si>
  <si>
    <t>631319185</t>
  </si>
  <si>
    <t>Příplatek k mazanině tl do 240 mm za sklon do 35°</t>
  </si>
  <si>
    <t>1046500399</t>
  </si>
  <si>
    <t>"m.č. 4.06" 3,35*0,295</t>
  </si>
  <si>
    <t>"m.č. 4.07" 3,4*0,295</t>
  </si>
  <si>
    <t>25</t>
  </si>
  <si>
    <t>631362021</t>
  </si>
  <si>
    <t>Výztuž mazanin svařovanými sítěmi Kari</t>
  </si>
  <si>
    <t>585434789</t>
  </si>
  <si>
    <t>"SK 06" 61,9*6,6*0,001</t>
  </si>
  <si>
    <t>26</t>
  </si>
  <si>
    <t>632450131</t>
  </si>
  <si>
    <t>Vyrovnávací cementový potěr tl do 20 mm ze suchých směsí provedený v ploše</t>
  </si>
  <si>
    <t>1363094927</t>
  </si>
  <si>
    <t>"m.č. 4.01" 38,15</t>
  </si>
  <si>
    <t>"m.č. 4.02" 29,09</t>
  </si>
  <si>
    <t>"m.č. 4.03" 29,49</t>
  </si>
  <si>
    <t>"m.č. 4.04" 42,55</t>
  </si>
  <si>
    <t>"m.č. 4.05" 33,95</t>
  </si>
  <si>
    <t>"m.č. 4.06" 13,35</t>
  </si>
  <si>
    <t>"m.č. 4.07" 13,4</t>
  </si>
  <si>
    <t>"m.č. 4.08" 12,2</t>
  </si>
  <si>
    <t>"m.č. 4.09" 127,35</t>
  </si>
  <si>
    <t>"m.č. 4.10" 6,7</t>
  </si>
  <si>
    <t>"m.č. 4.11" 36,49</t>
  </si>
  <si>
    <t>"m.č. 4.12" 16,9</t>
  </si>
  <si>
    <t>"m.č. 4.13" 30</t>
  </si>
  <si>
    <t>"m.č. 4.14" 16,6</t>
  </si>
  <si>
    <t>"m.č. 4.15" 77,29</t>
  </si>
  <si>
    <t>27</t>
  </si>
  <si>
    <t>632453371</t>
  </si>
  <si>
    <t>Potěr betonový samonivelační tl do 70 mm tř. C 25/30</t>
  </si>
  <si>
    <t>-1106624077</t>
  </si>
  <si>
    <t>28</t>
  </si>
  <si>
    <t>632481213</t>
  </si>
  <si>
    <t>Separační vrstva z PE fólie</t>
  </si>
  <si>
    <t>1304848680</t>
  </si>
  <si>
    <t>29</t>
  </si>
  <si>
    <t>632-R01</t>
  </si>
  <si>
    <t>Zdvojená podlaha, desky 600 x 600 mm - kompletní provedení včetně systémových stojek výšky 50 mm s rektifikací a Al lišty</t>
  </si>
  <si>
    <t>-788346618</t>
  </si>
  <si>
    <t>30</t>
  </si>
  <si>
    <t>941111131</t>
  </si>
  <si>
    <t>Montáž lešení řadového trubkového lehkého s podlahami zatížení do 200 kg/m2 š do 1,5 m v do 10 m</t>
  </si>
  <si>
    <t>-398104125</t>
  </si>
  <si>
    <t>plocha odměřena v CADu</t>
  </si>
  <si>
    <t>31</t>
  </si>
  <si>
    <t>941111231</t>
  </si>
  <si>
    <t>Příplatek k lešení řadovému trubkovému lehkému s podlahami š 1,5 m v 10 m za první a ZKD den použití</t>
  </si>
  <si>
    <t>1960760368</t>
  </si>
  <si>
    <t>předpoklad 2 měsíce</t>
  </si>
  <si>
    <t>523,25*30*3</t>
  </si>
  <si>
    <t>32</t>
  </si>
  <si>
    <t>941111831</t>
  </si>
  <si>
    <t>Demontáž lešení řadového trubkového lehkého s podlahami zatížení do 200 kg/m2 š do 1,5 m v do 10 m</t>
  </si>
  <si>
    <t>-1516580261</t>
  </si>
  <si>
    <t>33</t>
  </si>
  <si>
    <t>949101111</t>
  </si>
  <si>
    <t>Lešení pomocné pro objekty pozemních staveb s lešeňovou podlahou v do 1,9 m zatížení do 150 kg/m2</t>
  </si>
  <si>
    <t>514994959</t>
  </si>
  <si>
    <t>viz podhledy</t>
  </si>
  <si>
    <t>966,7+496,76+21,85+26,75</t>
  </si>
  <si>
    <t>34</t>
  </si>
  <si>
    <t>952901111</t>
  </si>
  <si>
    <t>Vyčištění budov bytové a občanské výstavby při výšce podlaží do 4 m</t>
  </si>
  <si>
    <t>667397165</t>
  </si>
  <si>
    <t>"m.č. 3.01" 25,3</t>
  </si>
  <si>
    <t>"m.č. 3.02" 18,45</t>
  </si>
  <si>
    <t>"m.č. 3.03" 312,7</t>
  </si>
  <si>
    <t>"m.č. 3.04" 9,15</t>
  </si>
  <si>
    <t>"m.č. 3.05" 12,15</t>
  </si>
  <si>
    <t>"m.č. 3.06" 7</t>
  </si>
  <si>
    <t>"m.č. 3.07" 123,4</t>
  </si>
  <si>
    <t>"m.č. 3.08" 21,65</t>
  </si>
  <si>
    <t>"m.č. 3.09" 14,15</t>
  </si>
  <si>
    <t>"m.č. 3.10" 21,75</t>
  </si>
  <si>
    <t>"m.č. 3.11" 11,75</t>
  </si>
  <si>
    <t>"m.č. 3.12" 10,1</t>
  </si>
  <si>
    <t>"m.č. 3.13" 64,8</t>
  </si>
  <si>
    <t>"m.č. 3.14" 3</t>
  </si>
  <si>
    <t>"m.č. 3.15" 45,75</t>
  </si>
  <si>
    <t>"m.č. 3.16" 71,55</t>
  </si>
  <si>
    <t>"m.č. 3.17" 58,9</t>
  </si>
  <si>
    <t>"m.č. 3.18" 22,4</t>
  </si>
  <si>
    <t>"m.č. 3.19" 20,8</t>
  </si>
  <si>
    <t>"m.č. 3.20" 18,4</t>
  </si>
  <si>
    <t>"m.č. 3.21" 31,45</t>
  </si>
  <si>
    <t>"m.č. 3.22" 11,95</t>
  </si>
  <si>
    <t>"m.č. 3.23" 14,9</t>
  </si>
  <si>
    <t>"m.č. 3.24" 27,35</t>
  </si>
  <si>
    <t>"m.č. 3.25" 9,75</t>
  </si>
  <si>
    <t>35</t>
  </si>
  <si>
    <t>712300831</t>
  </si>
  <si>
    <t>Odstranění povlakové krytiny střech do 10° jednovrstvé</t>
  </si>
  <si>
    <t>2132184018</t>
  </si>
  <si>
    <t>BP05, BP07</t>
  </si>
  <si>
    <t>607+510,4</t>
  </si>
  <si>
    <t>36</t>
  </si>
  <si>
    <t>712300833</t>
  </si>
  <si>
    <t>Odstranění povlakové krytiny střech do 10° třívrstvé</t>
  </si>
  <si>
    <t>-49163215</t>
  </si>
  <si>
    <t>BP05</t>
  </si>
  <si>
    <t>510,4</t>
  </si>
  <si>
    <t>37</t>
  </si>
  <si>
    <t>713140811</t>
  </si>
  <si>
    <t>Odstranění tepelné izolace střech nadstřešní volně kladené z vláknitých materiálů tl do 100 mm</t>
  </si>
  <si>
    <t>2041853379</t>
  </si>
  <si>
    <t>38</t>
  </si>
  <si>
    <t>763131831</t>
  </si>
  <si>
    <t>Demontáž SDK podhledu s jednovrstvou nosnou kcí z ocelových profilů opláštění jednoduché</t>
  </si>
  <si>
    <t>-732091637</t>
  </si>
  <si>
    <t>BP13</t>
  </si>
  <si>
    <t>39</t>
  </si>
  <si>
    <t>766622861</t>
  </si>
  <si>
    <t>Vyvěšení nebo zavěšení křídel dřevěných nebo plastových okenních do 1,5 m2</t>
  </si>
  <si>
    <t>753835070</t>
  </si>
  <si>
    <t>BP01</t>
  </si>
  <si>
    <t>40</t>
  </si>
  <si>
    <t>766622862</t>
  </si>
  <si>
    <t>Vyvěšení nebo zavěšení křídel dřevěných nebo plastových okenních přes 1,5 m2</t>
  </si>
  <si>
    <t>-1140369911</t>
  </si>
  <si>
    <t>41</t>
  </si>
  <si>
    <t>767691813</t>
  </si>
  <si>
    <t>Vyvěšení nebo zavěšení kovových křídel oken přes 1,5 m2</t>
  </si>
  <si>
    <t>-2037490553</t>
  </si>
  <si>
    <t>BP 10</t>
  </si>
  <si>
    <t>42</t>
  </si>
  <si>
    <t>767112811</t>
  </si>
  <si>
    <t>Demontáž stěn pro zasklení šroubovaných</t>
  </si>
  <si>
    <t>-1903335791</t>
  </si>
  <si>
    <t>BP04</t>
  </si>
  <si>
    <t>(4,5+2,1)*3,25</t>
  </si>
  <si>
    <t>43</t>
  </si>
  <si>
    <t>763111811</t>
  </si>
  <si>
    <t>Demontáž SDK příčky s jednoduchou ocelovou nosnou konstrukcí opláštění jednoduché</t>
  </si>
  <si>
    <t>-1583494969</t>
  </si>
  <si>
    <t>BP03</t>
  </si>
  <si>
    <t>(3,5+5,6*3)*3,5+0,5*2</t>
  </si>
  <si>
    <t>44</t>
  </si>
  <si>
    <t>764002851</t>
  </si>
  <si>
    <t>Demontáž oplechování parapetů do suti</t>
  </si>
  <si>
    <t>m</t>
  </si>
  <si>
    <t>2101586881</t>
  </si>
  <si>
    <t>BP12</t>
  </si>
  <si>
    <t>1,8*2+4,6</t>
  </si>
  <si>
    <t>45</t>
  </si>
  <si>
    <t>766441821</t>
  </si>
  <si>
    <t>Demontáž parapetních desek dřevěných nebo plastových šířky do 30 cm délky přes 1,0 m</t>
  </si>
  <si>
    <t>222695797</t>
  </si>
  <si>
    <t>46</t>
  </si>
  <si>
    <t>766812840</t>
  </si>
  <si>
    <t>Demontáž kuchyňských linek dřevěných nebo kovových délky do 2,1 m</t>
  </si>
  <si>
    <t>-1281017647</t>
  </si>
  <si>
    <t>BP09</t>
  </si>
  <si>
    <t>47</t>
  </si>
  <si>
    <t>767161813</t>
  </si>
  <si>
    <t>Demontáž zábradlí rovného nerozebíratelného hmotnosti 1m zábradlí do 20 kg</t>
  </si>
  <si>
    <t>2108379475</t>
  </si>
  <si>
    <t>BP18</t>
  </si>
  <si>
    <t>1,4</t>
  </si>
  <si>
    <t>48</t>
  </si>
  <si>
    <t>776201811</t>
  </si>
  <si>
    <t>Demontáž lepených povlakových podlah bez podložky ručně</t>
  </si>
  <si>
    <t>992696104</t>
  </si>
  <si>
    <t>BP19</t>
  </si>
  <si>
    <t>předpoklad poničené</t>
  </si>
  <si>
    <t>250</t>
  </si>
  <si>
    <t>49</t>
  </si>
  <si>
    <t>965081213</t>
  </si>
  <si>
    <t>Bourání podlah z dlaždic keramických nebo xylolitových tl do 10 mm plochy přes 1 m2</t>
  </si>
  <si>
    <t>-1427364606</t>
  </si>
  <si>
    <t>BP 19</t>
  </si>
  <si>
    <t>50</t>
  </si>
  <si>
    <t>965081423</t>
  </si>
  <si>
    <t>Bourání podlah z dlaždic betonových kladených na sucho na terče o výšce do 100 mm plochy přes 1 m2</t>
  </si>
  <si>
    <t>1514941772</t>
  </si>
  <si>
    <t>BP17</t>
  </si>
  <si>
    <t>4,35*1,9</t>
  </si>
  <si>
    <t>51</t>
  </si>
  <si>
    <t>968072356</t>
  </si>
  <si>
    <t>Vybourání kovových rámů oken dvojitých včetně křídel pl do 4 m2</t>
  </si>
  <si>
    <t>923200152</t>
  </si>
  <si>
    <t>BP10</t>
  </si>
  <si>
    <t>1,8*1,8*2+4,6*1,8</t>
  </si>
  <si>
    <t>52</t>
  </si>
  <si>
    <t>968072455</t>
  </si>
  <si>
    <t>Vybourání kovových dveřních zárubní pl do 2 m2</t>
  </si>
  <si>
    <t>712263547</t>
  </si>
  <si>
    <t>5*0,9*2</t>
  </si>
  <si>
    <t>53</t>
  </si>
  <si>
    <t>968072456</t>
  </si>
  <si>
    <t>Vybourání kovových dveřních zárubní pl přes 2 m2</t>
  </si>
  <si>
    <t>233672165</t>
  </si>
  <si>
    <t>1,6*2,1</t>
  </si>
  <si>
    <t>54</t>
  </si>
  <si>
    <t>971035661</t>
  </si>
  <si>
    <t>Vybourání otvorů ve zdivu cihelném pl do 4 m2 na MC tl do 600 mm</t>
  </si>
  <si>
    <t>-237274435</t>
  </si>
  <si>
    <t>3,14*3,5*0,3</t>
  </si>
  <si>
    <t>2,1*1,55*0,4</t>
  </si>
  <si>
    <t>1*3,5*0,4</t>
  </si>
  <si>
    <t>55</t>
  </si>
  <si>
    <t>972055611</t>
  </si>
  <si>
    <t>Vybourání otvorů ve stropech z ŽB prefabrikátů pl do 4 m2 tl do 120 mm</t>
  </si>
  <si>
    <t>1962816524</t>
  </si>
  <si>
    <t>5,4*2,8*0,15</t>
  </si>
  <si>
    <t>0,75*0,75*3,14*0,15</t>
  </si>
  <si>
    <t>56</t>
  </si>
  <si>
    <t>978059541</t>
  </si>
  <si>
    <t>Odsekání a odebrání obkladů stěn z vnitřních obkládaček plochy přes 1 m2</t>
  </si>
  <si>
    <t>2121310991</t>
  </si>
  <si>
    <t>BP 20</t>
  </si>
  <si>
    <t>"m.č. 3.03" (1,7*2+1,45*2+4*2+1,8*2+1,55*4+0,85*4)*2-0,6*2*7</t>
  </si>
  <si>
    <t>"m.č. 3.03" (1,25*2+1,45*6+3,95*2+1,35*2+1,55*4+0,95*4)*2-0,6*2*8</t>
  </si>
  <si>
    <t>57</t>
  </si>
  <si>
    <t>979081111R00</t>
  </si>
  <si>
    <t>Odvoz suti a vybour. hmot na skládku do 1 km</t>
  </si>
  <si>
    <t>-770915616</t>
  </si>
  <si>
    <t>58</t>
  </si>
  <si>
    <t>979081121R00</t>
  </si>
  <si>
    <t>Příplatek k odvozu za každý další 1 km</t>
  </si>
  <si>
    <t>-830044723</t>
  </si>
  <si>
    <t>Předpokládaná vzdálenost k odvozu 10 km</t>
  </si>
  <si>
    <t>P</t>
  </si>
  <si>
    <t>59</t>
  </si>
  <si>
    <t>979086112R00</t>
  </si>
  <si>
    <t>Nakládání nebo překládání suti a vybouraných hmot</t>
  </si>
  <si>
    <t>1421777757</t>
  </si>
  <si>
    <t>60</t>
  </si>
  <si>
    <t>979990102R00</t>
  </si>
  <si>
    <t>Poplatek za skládku suti - směs betonu a cihel</t>
  </si>
  <si>
    <t>1734520095</t>
  </si>
  <si>
    <t>61</t>
  </si>
  <si>
    <t>998011003</t>
  </si>
  <si>
    <t>Přesun hmot pro budovy zděné v do 24 m</t>
  </si>
  <si>
    <t>1514215733</t>
  </si>
  <si>
    <t>62</t>
  </si>
  <si>
    <t>712311101</t>
  </si>
  <si>
    <t>Provedení povlakové krytiny střech do 10° za studena lakem penetračním nebo asfaltovým</t>
  </si>
  <si>
    <t>909238007</t>
  </si>
  <si>
    <t>"SK 06" 61,9</t>
  </si>
  <si>
    <t>63</t>
  </si>
  <si>
    <t>111631510</t>
  </si>
  <si>
    <t>lak asfaltový ALP/9 (MJ kg) bal 9 kg</t>
  </si>
  <si>
    <t>kg</t>
  </si>
  <si>
    <t>-651056144</t>
  </si>
  <si>
    <t>64</t>
  </si>
  <si>
    <t>712341559</t>
  </si>
  <si>
    <t>Provedení povlakové krytiny střech do 10° pásy NAIP přitavením v plné ploše</t>
  </si>
  <si>
    <t>-391973116</t>
  </si>
  <si>
    <t>65</t>
  </si>
  <si>
    <t>628321340</t>
  </si>
  <si>
    <t>pás těžký asfaltovaný BITAGIT 40 MINERÁL (V60S40)</t>
  </si>
  <si>
    <t>-391129403</t>
  </si>
  <si>
    <t>66</t>
  </si>
  <si>
    <t>712361701</t>
  </si>
  <si>
    <t>Provedení povlakové krytiny střech do 10° fólií položenou volně s přilepením spojů</t>
  </si>
  <si>
    <t>-979318438</t>
  </si>
  <si>
    <t>67</t>
  </si>
  <si>
    <t>283424130</t>
  </si>
  <si>
    <t>fólie střešní PVC-P 2,00/15</t>
  </si>
  <si>
    <t>-1602676082</t>
  </si>
  <si>
    <t>607</t>
  </si>
  <si>
    <t>68</t>
  </si>
  <si>
    <t>712391171</t>
  </si>
  <si>
    <t>Provedení povlakové krytiny střech do 10° podkladní textilní vrstvy</t>
  </si>
  <si>
    <t>1144483752</t>
  </si>
  <si>
    <t>69</t>
  </si>
  <si>
    <t>712391172</t>
  </si>
  <si>
    <t>Provedení povlakové krytiny střech do 10° ochranné textilní vrstvy</t>
  </si>
  <si>
    <t>1340907698</t>
  </si>
  <si>
    <t>70</t>
  </si>
  <si>
    <t>693110130</t>
  </si>
  <si>
    <t>geotextilie tkaná (polyester) 200/50 500 g/m2</t>
  </si>
  <si>
    <t>-1886805484</t>
  </si>
  <si>
    <t>71</t>
  </si>
  <si>
    <t>712771201</t>
  </si>
  <si>
    <t>Provedení drenážní vrstvy vegetační střechy z kameniva tloušťky do 100 mm sklon do 5°</t>
  </si>
  <si>
    <t>-351059848</t>
  </si>
  <si>
    <t>72</t>
  </si>
  <si>
    <t>583336740</t>
  </si>
  <si>
    <t>kamenivo těžené hrubé frakce 16-32</t>
  </si>
  <si>
    <t>1409824561</t>
  </si>
  <si>
    <t>73</t>
  </si>
  <si>
    <t>998712203</t>
  </si>
  <si>
    <t>Přesun hmot procentní pro krytiny povlakové v objektech v do 24 m</t>
  </si>
  <si>
    <t>%</t>
  </si>
  <si>
    <t>-840981191</t>
  </si>
  <si>
    <t>74</t>
  </si>
  <si>
    <t>713111126</t>
  </si>
  <si>
    <t>Montáž izolace tepelné spodem stropů lepením bodově rohoží, pásů, dílců, desek</t>
  </si>
  <si>
    <t>-320992195</t>
  </si>
  <si>
    <t>plocha změřena v CADu, izolace 2 vrstvy</t>
  </si>
  <si>
    <t>574,25*2</t>
  </si>
  <si>
    <t>75</t>
  </si>
  <si>
    <t>631481150</t>
  </si>
  <si>
    <t>deska minerální izolační 600x1200 mm tl.160 mm</t>
  </si>
  <si>
    <t>244484322</t>
  </si>
  <si>
    <t>76</t>
  </si>
  <si>
    <t>713121111</t>
  </si>
  <si>
    <t>Montáž izolace tepelné podlah volně kladenými rohožemi, pásy, dílci, deskami 1 vrstva</t>
  </si>
  <si>
    <t>267468558</t>
  </si>
  <si>
    <t>77</t>
  </si>
  <si>
    <t>631509280</t>
  </si>
  <si>
    <t>deska akustická 1200x600 tl.30 mm</t>
  </si>
  <si>
    <t>-1644266049</t>
  </si>
  <si>
    <t>78</t>
  </si>
  <si>
    <t>713131145</t>
  </si>
  <si>
    <t>Montáž izolace tepelné stěn a základů lepením bodově rohoží, pásů, dílců, desek</t>
  </si>
  <si>
    <t>-2052589119</t>
  </si>
  <si>
    <t>154,5*2</t>
  </si>
  <si>
    <t>151,5*2</t>
  </si>
  <si>
    <t>107,75*2</t>
  </si>
  <si>
    <t>109,5*2</t>
  </si>
  <si>
    <t>-(2,35*2,75*3+1,15*2,75*3+3,95*2,43+2,45*2,43*2+1,15*2,43*3)*2</t>
  </si>
  <si>
    <t>79</t>
  </si>
  <si>
    <t>283759810</t>
  </si>
  <si>
    <t>deska fasádní polystyrénová EPS 100 F 1000 x 500 x 140 mm</t>
  </si>
  <si>
    <t>2108742264</t>
  </si>
  <si>
    <t>lambda=0,036 [W / m K]</t>
  </si>
  <si>
    <t>80</t>
  </si>
  <si>
    <t>713141151</t>
  </si>
  <si>
    <t>Montáž izolace tepelné střech plochých kladené volně 1 vrstva rohoží, pásů, dílců, desek</t>
  </si>
  <si>
    <t>1325427681</t>
  </si>
  <si>
    <t>81</t>
  </si>
  <si>
    <t>283763660</t>
  </si>
  <si>
    <t>deska z extrudovaného polystyrénu XPS - 1250 x 600 x 50 mm</t>
  </si>
  <si>
    <t>937394839</t>
  </si>
  <si>
    <t>lambda=0,034 [W / m K]</t>
  </si>
  <si>
    <t>schodiště s podestou</t>
  </si>
  <si>
    <t>(16+14)*1,3*(0,3+0,162)+53,8</t>
  </si>
  <si>
    <t>82</t>
  </si>
  <si>
    <t>283763830</t>
  </si>
  <si>
    <t>deska z extrudovaného polystyrénu XPS - 1250 x 600 x 120 mm</t>
  </si>
  <si>
    <t>-535181299</t>
  </si>
  <si>
    <t>plocha změřena v CADu - 2 vrstvy</t>
  </si>
  <si>
    <t>607*2</t>
  </si>
  <si>
    <t>83</t>
  </si>
  <si>
    <t>713191132</t>
  </si>
  <si>
    <t>Montáž izolace tepelné podlah, stropů vrchem nebo střech překrytí separační fólií z PE</t>
  </si>
  <si>
    <t>1380620985</t>
  </si>
  <si>
    <t>84</t>
  </si>
  <si>
    <t>283231500</t>
  </si>
  <si>
    <t>fólie separační PE bal. 100 m2</t>
  </si>
  <si>
    <t>-139188238</t>
  </si>
  <si>
    <t>oddělení betonových nebo samonivelačních vyrovnávacích vrstev</t>
  </si>
  <si>
    <t>85</t>
  </si>
  <si>
    <t>998713203</t>
  </si>
  <si>
    <t>Přesun hmot procentní pro izolace tepelné v objektech v do 24 m</t>
  </si>
  <si>
    <t>1006966678</t>
  </si>
  <si>
    <t>86</t>
  </si>
  <si>
    <t>762512245</t>
  </si>
  <si>
    <t>Montáž podlahové kce podkladové z desek dřevotřískových nebo cementotřískových šroubovaných na dřevo</t>
  </si>
  <si>
    <t>-1243617715</t>
  </si>
  <si>
    <t>plocha změřena v CADu, 2 vrstvy překližky</t>
  </si>
  <si>
    <t>((16+14)*1,3*(0,3+0,162)+53,8)*3</t>
  </si>
  <si>
    <t>87</t>
  </si>
  <si>
    <t>-2014308555</t>
  </si>
  <si>
    <t>88</t>
  </si>
  <si>
    <t>762951004</t>
  </si>
  <si>
    <t>Montáž podkladního roštu dřevěné terasy z plných profilů osové vzdálenosti podpěr přes 500 mm</t>
  </si>
  <si>
    <t>-603026353</t>
  </si>
  <si>
    <t>89</t>
  </si>
  <si>
    <t>605121250</t>
  </si>
  <si>
    <t>řezivo stavební hranolek průřezu do 100 x 100 mm délka do 5,00 m</t>
  </si>
  <si>
    <t>-1443207165</t>
  </si>
  <si>
    <t>30,6/0,6*19,95*0,06*0,1</t>
  </si>
  <si>
    <t>90</t>
  </si>
  <si>
    <t>998762203</t>
  </si>
  <si>
    <t>Přesun hmot procentní pro kce tesařské v objektech v do 24 m</t>
  </si>
  <si>
    <t>1249098543</t>
  </si>
  <si>
    <t>91</t>
  </si>
  <si>
    <t>763111314</t>
  </si>
  <si>
    <t>SDK příčka tl 100 mm profil CW+UW 75 desky 1xA 12,5 TI 60 mm EI 30 Rw 47 DB</t>
  </si>
  <si>
    <t>1446388256</t>
  </si>
  <si>
    <t>(5,55+2,25*6+3,7+3,4)*3,25</t>
  </si>
  <si>
    <t>(0,3*2+2,7)*3,3</t>
  </si>
  <si>
    <t>92</t>
  </si>
  <si>
    <t>763111316</t>
  </si>
  <si>
    <t>SDK příčka tl 125 mm profil CW+UW 100 desky 1xA 12,5 TI 80 mm EI 30 Rw 48 dB</t>
  </si>
  <si>
    <t>471829442</t>
  </si>
  <si>
    <t>5,6*3,8-1,6*2</t>
  </si>
  <si>
    <t>93</t>
  </si>
  <si>
    <t>763111320</t>
  </si>
  <si>
    <t>SDK příčka tl 175 mm</t>
  </si>
  <si>
    <t>-1765239978</t>
  </si>
  <si>
    <t>0,9*3,8</t>
  </si>
  <si>
    <t>94</t>
  </si>
  <si>
    <t>763111326</t>
  </si>
  <si>
    <t>SDK příčka tl 125 mm profil CW+UW 100 desky 1xDF 12,5 TI 80 mm EI 45 Rw 48 dB</t>
  </si>
  <si>
    <t>-1978066214</t>
  </si>
  <si>
    <t>4,6*3,8</t>
  </si>
  <si>
    <t>95</t>
  </si>
  <si>
    <t>763111417</t>
  </si>
  <si>
    <t>SDK příčka tl 150 mm profil CW+UW 100 desky 2xA 12,5 TI 100 mm EI 60 Rw 55 DB</t>
  </si>
  <si>
    <t>1435086748</t>
  </si>
  <si>
    <t>(5,6+2,2+1,3+2,65+5,8+2,8+5,85+0,7+7,05*2)*3,3</t>
  </si>
  <si>
    <t>"SK 08" (0,955+20,5)*3,3</t>
  </si>
  <si>
    <t>-(1,4*2,1+0,9*2*(2+5))</t>
  </si>
  <si>
    <t>96</t>
  </si>
  <si>
    <t>763121421</t>
  </si>
  <si>
    <t>SDK stěna předsazená tl 62,5 mm profil CW+UW 50 deska 1xDF 12,5 TI 40 mm EI 30</t>
  </si>
  <si>
    <t>-682656310</t>
  </si>
  <si>
    <t>(23,65+18,95+29+0,15*10)*3,25</t>
  </si>
  <si>
    <t>97</t>
  </si>
  <si>
    <t>763131511</t>
  </si>
  <si>
    <t>SDK podhled deska 1xA 12,5 bez TI jednovrstvá spodní kce profil CD+UD</t>
  </si>
  <si>
    <t>1978766989</t>
  </si>
  <si>
    <t>"m.č. MP.01" 53,8</t>
  </si>
  <si>
    <t>"m.č. MP.02" 15,55</t>
  </si>
  <si>
    <t>98</t>
  </si>
  <si>
    <t>763131532</t>
  </si>
  <si>
    <t>SDK podhled deska 1xDF 15 bez TI jednovrstvá spodní kce profil CD+UD</t>
  </si>
  <si>
    <t>-166032657</t>
  </si>
  <si>
    <t>99</t>
  </si>
  <si>
    <t>763131551</t>
  </si>
  <si>
    <t>SDK podhled deska 1xH2 12,5 bez TI jednovrstvá spodní kce profil CD+UD</t>
  </si>
  <si>
    <t>-355058090</t>
  </si>
  <si>
    <t>763131571</t>
  </si>
  <si>
    <t>SDK podhled deska 1xH2DF 12,5 bez TI jednovrstvá spodní kce profil CD+UD</t>
  </si>
  <si>
    <t>455938326</t>
  </si>
  <si>
    <t>101</t>
  </si>
  <si>
    <t>763164736</t>
  </si>
  <si>
    <t>SDK obklad kovových kcí uzavřeného tvaru š do 1,6 m desky 1xDF 15</t>
  </si>
  <si>
    <t>981008993</t>
  </si>
  <si>
    <t>(3+2+3)*3,25</t>
  </si>
  <si>
    <t>102</t>
  </si>
  <si>
    <t>763164756</t>
  </si>
  <si>
    <t>SDK obklad kovových kcí uzavřeného tvaru š přes 1,6 m desky 1xDF 15</t>
  </si>
  <si>
    <t>923764104</t>
  </si>
  <si>
    <t>(0,7*2+0,3*2)*3,25*2</t>
  </si>
  <si>
    <t>103</t>
  </si>
  <si>
    <t>998763202</t>
  </si>
  <si>
    <t>Přesun hmot procentní pro dřevostavby v objektech v do 24 m</t>
  </si>
  <si>
    <t>-540362915</t>
  </si>
  <si>
    <t>104</t>
  </si>
  <si>
    <t>K01</t>
  </si>
  <si>
    <t>Střešní okapnice, TiZn plech tl. 0,8mm - RŠ 620 mm, kompletní provedení</t>
  </si>
  <si>
    <t>371426455</t>
  </si>
  <si>
    <t>podrobný popis viz výkres TABULKY PSV PRVKŮ - v.č. 10</t>
  </si>
  <si>
    <t>105</t>
  </si>
  <si>
    <t>K02</t>
  </si>
  <si>
    <t>Střešní okapnice, TiZn plech tl. 0,8mm - RŠ 402 mm, kompletní provedení</t>
  </si>
  <si>
    <t>-1737988765</t>
  </si>
  <si>
    <t>106</t>
  </si>
  <si>
    <t>K03</t>
  </si>
  <si>
    <t>Střešní okapnice, TiZn plech tl. 0,8mm - RŠ 410 mm, kompletní provedení</t>
  </si>
  <si>
    <t>986488475</t>
  </si>
  <si>
    <t>107</t>
  </si>
  <si>
    <t>K04</t>
  </si>
  <si>
    <t>Okapnice římsy, TiZn plech tl. 0,8mm - RŠ 550 mm, kompletní provedení</t>
  </si>
  <si>
    <t>1203077423</t>
  </si>
  <si>
    <t>108</t>
  </si>
  <si>
    <t>K05</t>
  </si>
  <si>
    <t>Lemování na stěně, TiZn plech tl. 0,8mm - RŠ 265 mm, kompletní provedení</t>
  </si>
  <si>
    <t>-105156657</t>
  </si>
  <si>
    <t>109</t>
  </si>
  <si>
    <t>K06</t>
  </si>
  <si>
    <t>Lemování římsy, TiZn plech tl. 0,8mm - RŠ 570 mm, kompletní provedení</t>
  </si>
  <si>
    <t>-764915706</t>
  </si>
  <si>
    <t>110</t>
  </si>
  <si>
    <t>K07</t>
  </si>
  <si>
    <t>Lemování oken a dveří u pochozu, TiZn plech tl. 0,8mm - RŠ 395 mm, kompletní provedení</t>
  </si>
  <si>
    <t>1711415673</t>
  </si>
  <si>
    <t>111</t>
  </si>
  <si>
    <t>K08</t>
  </si>
  <si>
    <t>Lemování oken, TiZn plech tl. 0,8mm - RŠ 635 mm, kompletní provedení</t>
  </si>
  <si>
    <t>-594543802</t>
  </si>
  <si>
    <t>112</t>
  </si>
  <si>
    <t>K09</t>
  </si>
  <si>
    <t>Parapet, TiZn plech tl. 0,8mm - RŠ 320 mm, kompletní provedení</t>
  </si>
  <si>
    <t>-640542422</t>
  </si>
  <si>
    <t>113</t>
  </si>
  <si>
    <t>K10</t>
  </si>
  <si>
    <t>Lemování střešní krytiny vytažené na střechu, TiZn plech tl. 0,8mm - RŠ 175 mm, kompletní provedení</t>
  </si>
  <si>
    <t>695166119</t>
  </si>
  <si>
    <t>114</t>
  </si>
  <si>
    <t>998764203</t>
  </si>
  <si>
    <t>Přesun hmot procentní pro konstrukce klempířské v objektech v do 24 m</t>
  </si>
  <si>
    <t>506114670</t>
  </si>
  <si>
    <t>115</t>
  </si>
  <si>
    <t>767-R01</t>
  </si>
  <si>
    <t>Přestavitelná příčka, plná, zvukotěsná, tl. 150mm - kompletní provedení</t>
  </si>
  <si>
    <t>1968733265</t>
  </si>
  <si>
    <t>(7,08*2)*3,3</t>
  </si>
  <si>
    <t>116</t>
  </si>
  <si>
    <t>D1L</t>
  </si>
  <si>
    <t>Dveře plné dřevěné, jednokřídlé, levé, otvíravé, obložková zárubeň - 800 x 2000 mm, kompletní provedení</t>
  </si>
  <si>
    <t>-23851196</t>
  </si>
  <si>
    <t>117</t>
  </si>
  <si>
    <t>D2</t>
  </si>
  <si>
    <t>Dveře plné dřevěné, dvoukřídlé, otvíravé, obložková zárubeň - 1600 x 2000 mm, kompletní provedení</t>
  </si>
  <si>
    <t>-1206919193</t>
  </si>
  <si>
    <t>118</t>
  </si>
  <si>
    <t>D6P,L</t>
  </si>
  <si>
    <t>Dveře dřevěné ze 2/3 prosklené, jednokřídlé, otevíravé, obložková zárubeň - 900 x 2000 mm, kompletní provedení</t>
  </si>
  <si>
    <t>1791725808</t>
  </si>
  <si>
    <t>119</t>
  </si>
  <si>
    <t>D7</t>
  </si>
  <si>
    <t>Dveře plné dřevěné, dvoukřídlé, otvíravé, obložková zárubeň - 900+400 x 2000 mm, kompletní provedení</t>
  </si>
  <si>
    <t>-693122255</t>
  </si>
  <si>
    <t>120</t>
  </si>
  <si>
    <t>D10P,L</t>
  </si>
  <si>
    <t>Dveře plné dřevěné, jednokřídlé, otvíravé, obložková zárubeň - 900 x 2000 mm, kompletní provedení</t>
  </si>
  <si>
    <t>-1470992589</t>
  </si>
  <si>
    <t>121</t>
  </si>
  <si>
    <t>D11P,L</t>
  </si>
  <si>
    <t>Dveře dřevěné ze 2/3 prosklené, jednokřídlé, otvíravé, obložková zárubeň - 900 x 2000 mm, kompletní provedení</t>
  </si>
  <si>
    <t>-1806778015</t>
  </si>
  <si>
    <t>122</t>
  </si>
  <si>
    <t>D12P</t>
  </si>
  <si>
    <t>1337173684</t>
  </si>
  <si>
    <t>123</t>
  </si>
  <si>
    <t>T1</t>
  </si>
  <si>
    <t>Laminovaná parapetní deska - š=250 mm, kompletní provedení</t>
  </si>
  <si>
    <t>623995215</t>
  </si>
  <si>
    <t>2,1</t>
  </si>
  <si>
    <t>124</t>
  </si>
  <si>
    <t>T2</t>
  </si>
  <si>
    <t>Zatahovací stěna, plná, bez požadavku na zvukotěsnost - kompletní provedení</t>
  </si>
  <si>
    <t>1368201311</t>
  </si>
  <si>
    <t>12*3,5</t>
  </si>
  <si>
    <t>125</t>
  </si>
  <si>
    <t>998766203</t>
  </si>
  <si>
    <t>Přesun hmot procentní pro konstrukce truhlářské v objektech v do 24 m</t>
  </si>
  <si>
    <t>-127957709</t>
  </si>
  <si>
    <t>126</t>
  </si>
  <si>
    <t>D3L</t>
  </si>
  <si>
    <t>Systémové celoskleněné dveře, otevíravé, levé v Al rámu - 800 x 2000 mm, kompletní provedení</t>
  </si>
  <si>
    <t>807091150</t>
  </si>
  <si>
    <t>127</t>
  </si>
  <si>
    <t>D4P,L</t>
  </si>
  <si>
    <t>Systémové celoskleněné dveře v Al rámu, posuvné - 800 x 2000 mm, kompletní provedení</t>
  </si>
  <si>
    <t>-1024571591</t>
  </si>
  <si>
    <t>128</t>
  </si>
  <si>
    <t>D5</t>
  </si>
  <si>
    <t>Systémové celoskleněné dveře otevíravé v Al rámu z PO odolností - 1600 x 2000 mm, kompletní provedení</t>
  </si>
  <si>
    <t>1057283694</t>
  </si>
  <si>
    <t>129</t>
  </si>
  <si>
    <t>D8</t>
  </si>
  <si>
    <t>Bezrámové celoskleněné dveře otevíravé - 900 x 2000 mm, kompletní provedení</t>
  </si>
  <si>
    <t>-744412059</t>
  </si>
  <si>
    <t>130</t>
  </si>
  <si>
    <t>D9P</t>
  </si>
  <si>
    <t>Systémové celoskleněné dveře v Al rámu, posuvné - 900 x 2000 mm, kompletní provedení</t>
  </si>
  <si>
    <t>2119746494</t>
  </si>
  <si>
    <t>131</t>
  </si>
  <si>
    <t>O01</t>
  </si>
  <si>
    <t>Okenní výplň v Al profilu - 2400 x 2750 mm, kompletní provedení</t>
  </si>
  <si>
    <t>1770418716</t>
  </si>
  <si>
    <t>132</t>
  </si>
  <si>
    <t>O02</t>
  </si>
  <si>
    <t>Okenní výplň v Al profilu - 1200 x 2750 mm, kompletní provedení</t>
  </si>
  <si>
    <t>-1538101031</t>
  </si>
  <si>
    <t>133</t>
  </si>
  <si>
    <t>O03</t>
  </si>
  <si>
    <t>Okenní výplň v Al profilu - 800 x 1750 mm, kompletní provedení</t>
  </si>
  <si>
    <t>1924917512</t>
  </si>
  <si>
    <t>134</t>
  </si>
  <si>
    <t>O04</t>
  </si>
  <si>
    <t>Okenní výplň v Al profilu - 2400 x 2430 mm, kompletní provedení</t>
  </si>
  <si>
    <t>-555189014</t>
  </si>
  <si>
    <t>135</t>
  </si>
  <si>
    <t>O05</t>
  </si>
  <si>
    <t>Okenní výplň v Al profilu - 1200 x 2430 mm, kompletní provedení</t>
  </si>
  <si>
    <t>1471872266</t>
  </si>
  <si>
    <t>136</t>
  </si>
  <si>
    <t>O06</t>
  </si>
  <si>
    <t>Okenní výplň v Al profilu - 2100 x 1750 mm, kompletní provedení</t>
  </si>
  <si>
    <t>1372138809</t>
  </si>
  <si>
    <t>137</t>
  </si>
  <si>
    <t>SK07</t>
  </si>
  <si>
    <t>Prosklená příčka v Al rámu tl. 100 mm, izolační dvojsklo, zvuková neprůzvučnost do 45 dB, dveřní křídlo 37 dB - kompletní provedení</t>
  </si>
  <si>
    <t>901351494</t>
  </si>
  <si>
    <t>- standardní šířka modulu: 1200 mm (lze upravit)
- standardní výška příčky: 3000 mm
- maximální výška příčky: 4000 mm
- standardní rozměr dveřního křídla: 800 x 2100 mm</t>
  </si>
  <si>
    <t>(6,65*2+3,95+1,6+1,35+0,8)*3,25</t>
  </si>
  <si>
    <t>Mezisoučet</t>
  </si>
  <si>
    <t>(0,3*2+0,15*2)*3,25</t>
  </si>
  <si>
    <t>138</t>
  </si>
  <si>
    <t>Z03</t>
  </si>
  <si>
    <t>Vnitřní skleněné zábradlí, madlo a sloupky z hranatého profilu, výplň bezpečnostní sklo čiré tl. 12 mm, barevná úprava lesklý elox - v=1000 mm, kompletní provedení</t>
  </si>
  <si>
    <t>913947401</t>
  </si>
  <si>
    <t>5,45+4,55*2+5,3*2+4,25+0,35+1,6+2,9+11,6*2+2,85+5,8</t>
  </si>
  <si>
    <t>139</t>
  </si>
  <si>
    <t>Z05</t>
  </si>
  <si>
    <t>Venkovní skleněné zábradlí, madlo a sloupky z hranatého profilu, výplň bezpečnostní sklo čiré tl. 12 mm, barevná úprava lesklý elox - v=1200 mm, kompletní provedení</t>
  </si>
  <si>
    <t>-1644066469</t>
  </si>
  <si>
    <t>1,15*7</t>
  </si>
  <si>
    <t>140</t>
  </si>
  <si>
    <t>Za03</t>
  </si>
  <si>
    <t>Předokenní Al žaluzie, horizontální s elelktromotorem - 4000 x 2430 mm, kompletní provedení</t>
  </si>
  <si>
    <t>-27506543</t>
  </si>
  <si>
    <t>141</t>
  </si>
  <si>
    <t>Za04</t>
  </si>
  <si>
    <t>Předokenní Al žaluzie, horizontální s elelktromotorem - 2450 x 2430 mm, kompletní provedení</t>
  </si>
  <si>
    <t>-766573759</t>
  </si>
  <si>
    <t>142</t>
  </si>
  <si>
    <t>Za05</t>
  </si>
  <si>
    <t>Předokenní Al žaluzie, horizontální s elelktromotorem - 1150 x 2430 mm, kompletní provedení</t>
  </si>
  <si>
    <t>1693948769</t>
  </si>
  <si>
    <t>143</t>
  </si>
  <si>
    <t>Za06</t>
  </si>
  <si>
    <t>Al profil L 20/15/2mm, povrchová úprava lesklý elox - d=2100 mm, kompletní provedení</t>
  </si>
  <si>
    <t>-386816674</t>
  </si>
  <si>
    <t>144</t>
  </si>
  <si>
    <t>998767203</t>
  </si>
  <si>
    <t>Přesun hmot procentní pro zámečnické konstrukce v objektech v do 24 m</t>
  </si>
  <si>
    <t>-1709657704</t>
  </si>
  <si>
    <t>145</t>
  </si>
  <si>
    <t>711411052</t>
  </si>
  <si>
    <t>Provedení izolace proti vodě za studena na vodorovné ploše tekutou lepenkou</t>
  </si>
  <si>
    <t>264269401</t>
  </si>
  <si>
    <t>"m.č. 4.06" 3,35</t>
  </si>
  <si>
    <t>"m.č. 4.07" 3,4</t>
  </si>
  <si>
    <t>146</t>
  </si>
  <si>
    <t>245510310</t>
  </si>
  <si>
    <t>hydroizolace na bázi syntetických pryskyřic, celkem tl. 2mm</t>
  </si>
  <si>
    <t>-1620128196</t>
  </si>
  <si>
    <t>Spotřeba: 1 vrstva 1,5 kg/m2</t>
  </si>
  <si>
    <t>147</t>
  </si>
  <si>
    <t>771574113</t>
  </si>
  <si>
    <t>Montáž podlah keramických režných hladkých lepených flexibilním lepidlem do 12 ks/m2</t>
  </si>
  <si>
    <t>1317964540</t>
  </si>
  <si>
    <t>148</t>
  </si>
  <si>
    <t>597611360</t>
  </si>
  <si>
    <t>dlaždice keramické klasifikace R10</t>
  </si>
  <si>
    <t>-1896658537</t>
  </si>
  <si>
    <t>149</t>
  </si>
  <si>
    <t>771591111</t>
  </si>
  <si>
    <t>Podlahy penetrace podkladu</t>
  </si>
  <si>
    <t>-784706725</t>
  </si>
  <si>
    <t>150</t>
  </si>
  <si>
    <t>771990112</t>
  </si>
  <si>
    <t>Vyrovnání podkladu samonivelační stěrkou tl 4 mm pevnosti 30 Mpa</t>
  </si>
  <si>
    <t>-1282191774</t>
  </si>
  <si>
    <t>151</t>
  </si>
  <si>
    <t>771990192</t>
  </si>
  <si>
    <t>Příplatek k vyrovnání podkladu dlažby samonivelační stěrkou pevnosti 30 Mpa ZKD 1 mm tloušťky</t>
  </si>
  <si>
    <t>-1933762591</t>
  </si>
  <si>
    <t>Průměrná vyrovnávací tl. 12 mm</t>
  </si>
  <si>
    <t>"m.č. 3.11" 11,75*8</t>
  </si>
  <si>
    <t>"m.č. 3.12" 10,1*8</t>
  </si>
  <si>
    <t>152</t>
  </si>
  <si>
    <t>998771203</t>
  </si>
  <si>
    <t>Přesun hmot procentní pro podlahy z dlaždic v objektech v do 24 m</t>
  </si>
  <si>
    <t>1916149145</t>
  </si>
  <si>
    <t>153</t>
  </si>
  <si>
    <t>776141121</t>
  </si>
  <si>
    <t>Vyrovnání podkladu povlakových podlah stěrkou pevnosti 30 MPa tl 3 mm</t>
  </si>
  <si>
    <t>979195482</t>
  </si>
  <si>
    <t>předpoklad na výměnu poškozeného</t>
  </si>
  <si>
    <t>154</t>
  </si>
  <si>
    <t>776241111</t>
  </si>
  <si>
    <t>Lepení hladkých (bez vzoru) pásů ze sametového vinylu</t>
  </si>
  <si>
    <t>-877673461</t>
  </si>
  <si>
    <t>155</t>
  </si>
  <si>
    <t>284110810</t>
  </si>
  <si>
    <t>vinyl, tl. 4,30mm, zátěž 33,R10,Bfl S1,útlum 20dB</t>
  </si>
  <si>
    <t>-1956039711</t>
  </si>
  <si>
    <t xml:space="preserve"> předpoklad na výměnu poškozeného</t>
  </si>
  <si>
    <t>156</t>
  </si>
  <si>
    <t>776341111</t>
  </si>
  <si>
    <t>Montáž podlahovin ze sametového vinylu na stupnice šířky do 300 mm</t>
  </si>
  <si>
    <t>595553414</t>
  </si>
  <si>
    <t>schodiště</t>
  </si>
  <si>
    <t>(16+14)*1,3</t>
  </si>
  <si>
    <t>157</t>
  </si>
  <si>
    <t>776341121</t>
  </si>
  <si>
    <t>Montáž podlahovin ze sametového vinylu na podstupnice výšky do 200 mm</t>
  </si>
  <si>
    <t>-1819826681</t>
  </si>
  <si>
    <t>158</t>
  </si>
  <si>
    <t>776411121</t>
  </si>
  <si>
    <t>Montáž schodišťových soklíků výšky do 60 mm</t>
  </si>
  <si>
    <t>1038132183</t>
  </si>
  <si>
    <t>(16+14)*(0,3+0,162)</t>
  </si>
  <si>
    <t>159</t>
  </si>
  <si>
    <t>998776203</t>
  </si>
  <si>
    <t>Přesun hmot procentní pro podlahy povlakové v objektech v do 24 m</t>
  </si>
  <si>
    <t>1645888550</t>
  </si>
  <si>
    <t>160</t>
  </si>
  <si>
    <t>711412052</t>
  </si>
  <si>
    <t>Provedení izolace proti vodě za studena na svislé ploše tekutou lepenkou</t>
  </si>
  <si>
    <t>1310277950</t>
  </si>
  <si>
    <t>"m.č. 4.06" 7,8*2</t>
  </si>
  <si>
    <t>"m.č. 4.07" 7,4*2</t>
  </si>
  <si>
    <t>161</t>
  </si>
  <si>
    <t>-848198371</t>
  </si>
  <si>
    <t>162</t>
  </si>
  <si>
    <t>781415112</t>
  </si>
  <si>
    <t>Montáž obkladaček pórovinových pravoúhlých do 25 ks/m2 lepených disperzním lepidlem nebo tmelem</t>
  </si>
  <si>
    <t>406868914</t>
  </si>
  <si>
    <t>163</t>
  </si>
  <si>
    <t>597610710</t>
  </si>
  <si>
    <t>obkládačky keramickétl  0,6 cm I. j.</t>
  </si>
  <si>
    <t>1071482273</t>
  </si>
  <si>
    <t>164</t>
  </si>
  <si>
    <t>781494511</t>
  </si>
  <si>
    <t>Plastové profily ukončovací lepené flexibilním lepidlem</t>
  </si>
  <si>
    <t>-58082768</t>
  </si>
  <si>
    <t>"m.č. 3.11" (1,7*2+1,45*2+4*2+1,8*2+1,55*4+0,85*4)+0,6*7+2*2*7</t>
  </si>
  <si>
    <t>"m.č. 3.12" (1,25*2+1,45*6+3,95*2+1,35*2+1,55*4+0,95*4)+0,6*8+2*2*8</t>
  </si>
  <si>
    <t>165</t>
  </si>
  <si>
    <t>781495111</t>
  </si>
  <si>
    <t>Penetrace podkladu vnitřních obkladů</t>
  </si>
  <si>
    <t>367394160</t>
  </si>
  <si>
    <t>166</t>
  </si>
  <si>
    <t>998781203</t>
  </si>
  <si>
    <t>Přesun hmot procentní pro obklady keramické v objektech v do 24 m</t>
  </si>
  <si>
    <t>-24230307</t>
  </si>
  <si>
    <t>167</t>
  </si>
  <si>
    <t>784181101</t>
  </si>
  <si>
    <t>Základní akrylátová jednonásobná penetrace podkladu v místnostech výšky do 3,80m</t>
  </si>
  <si>
    <t>852933390</t>
  </si>
  <si>
    <t>omítky</t>
  </si>
  <si>
    <t>409,036</t>
  </si>
  <si>
    <t>SDK příčky</t>
  </si>
  <si>
    <t>(95,878+18,08+3,42+17,48+190,562)*2</t>
  </si>
  <si>
    <t>předsazené stěny</t>
  </si>
  <si>
    <t>178,811</t>
  </si>
  <si>
    <t>podhledy</t>
  </si>
  <si>
    <t>1036,05+496,76+21,85+26,75</t>
  </si>
  <si>
    <t>sloupy</t>
  </si>
  <si>
    <t>13+(26*0,3*4)</t>
  </si>
  <si>
    <t>odpočet obkladů</t>
  </si>
  <si>
    <t>"3. NP" -100,6</t>
  </si>
  <si>
    <t>"4. NP" -(120+20)</t>
  </si>
  <si>
    <t>168</t>
  </si>
  <si>
    <t>784211121</t>
  </si>
  <si>
    <t>Dvojnásobné bílé malby ze směsí za mokra středně otěruvzdorných v místnostech výšky do 3,80 m</t>
  </si>
  <si>
    <t>-416694606</t>
  </si>
  <si>
    <t>viz penetrace</t>
  </si>
  <si>
    <t>2623,697</t>
  </si>
  <si>
    <t>odpočet barevných nátěrů</t>
  </si>
  <si>
    <t>-(46,08+98,6+25+22+20+10+8)</t>
  </si>
  <si>
    <t>169</t>
  </si>
  <si>
    <t>Za01</t>
  </si>
  <si>
    <t>Předokenní látková žaluzie, horizontální s elelktromotorem, 100% zatmění - 2400 x 2750 mm, kompletní provedení</t>
  </si>
  <si>
    <t>-646667184</t>
  </si>
  <si>
    <t>170</t>
  </si>
  <si>
    <t>Za02</t>
  </si>
  <si>
    <t>Předokenní látková žaluzie, horizontální s elelktromotorem, 100% zatmění - 1150 x 2750 mm, kompletní provedení</t>
  </si>
  <si>
    <t>858920195</t>
  </si>
  <si>
    <t>171</t>
  </si>
  <si>
    <t>998786203</t>
  </si>
  <si>
    <t>Přesun hmot procentní pro čalounické úpravy v objektech v do 24 m</t>
  </si>
  <si>
    <t>-2115936964</t>
  </si>
  <si>
    <t>SO 01b - Stavební práce - únikové schodiště a ochoz</t>
  </si>
  <si>
    <t xml:space="preserve">    43 - Schodišťové konstrukce a rampy</t>
  </si>
  <si>
    <t>Nosná ocelová konstrukce ochozu - kompletní provedení včetně všech prací a dodávek s tím spojených</t>
  </si>
  <si>
    <t>-1201572701</t>
  </si>
  <si>
    <t>jekl 100x60x4</t>
  </si>
  <si>
    <t>9,67*(12/1)*2*0,001</t>
  </si>
  <si>
    <t>9,67*(33/1)*3*0,001</t>
  </si>
  <si>
    <t>jekl 220x160</t>
  </si>
  <si>
    <t>35*12*2*0,001</t>
  </si>
  <si>
    <t>35*33*3*0,001</t>
  </si>
  <si>
    <t>Dřevěná konstrukce venkovního ochozu se schodištěm - kompletní provedení včetně všech prací a dodávek s tím spojených</t>
  </si>
  <si>
    <t>553974657</t>
  </si>
  <si>
    <t>(12*2+33*3)*0,03</t>
  </si>
  <si>
    <t>430321616</t>
  </si>
  <si>
    <t>Schodišťová konstrukce a rampa ze ŽB tř. C 30/37</t>
  </si>
  <si>
    <t>-1556852038</t>
  </si>
  <si>
    <t>únikové schodiště</t>
  </si>
  <si>
    <t>((3,6*1,2*2)*1,1+2,5*1,2)*0,15</t>
  </si>
  <si>
    <t>430361821</t>
  </si>
  <si>
    <t>Výztuž schodišťové konstrukce a rampy betonářskou ocelí 10 505</t>
  </si>
  <si>
    <t>-2112712261</t>
  </si>
  <si>
    <t>předpoklad vyztužení 150 kg/m3</t>
  </si>
  <si>
    <t>((3,6*1,2*2)*1,1+2,5*1,2)*150*0,001</t>
  </si>
  <si>
    <t>431351121</t>
  </si>
  <si>
    <t>Zřízení bednění podest schodišť a ramp přímočarých v do 4 m</t>
  </si>
  <si>
    <t>1698000421</t>
  </si>
  <si>
    <t>((3,6*1,2*2)*1,1+2,5*1,2)</t>
  </si>
  <si>
    <t>431351122</t>
  </si>
  <si>
    <t>Odstranění bednění podest schodišť a ramp přímočarých v do 4 m</t>
  </si>
  <si>
    <t>-858069930</t>
  </si>
  <si>
    <t>434311115</t>
  </si>
  <si>
    <t>Schodišťové stupně dusané na terén z betonu tř. C 20/25 bez potěru</t>
  </si>
  <si>
    <t>-852346406</t>
  </si>
  <si>
    <t>(28+2)*1,2</t>
  </si>
  <si>
    <t>434351141</t>
  </si>
  <si>
    <t>Zřízení bednění stupňů přímočarých schodišť</t>
  </si>
  <si>
    <t>1666719005</t>
  </si>
  <si>
    <t>(28+2)*1,2*0,165</t>
  </si>
  <si>
    <t>434351142</t>
  </si>
  <si>
    <t>Odstranění bednění stupňů přímočarých schodišť</t>
  </si>
  <si>
    <t>1805908462</t>
  </si>
  <si>
    <t>2,5*4,05*0,15</t>
  </si>
  <si>
    <t>Z01</t>
  </si>
  <si>
    <t>Zábradlí venkovního pochozu, madlo a sloupky z hranatého profilu, žebrování z trubek, barevná úprava lesklý elox - v=1200 mm, kompletní provedení</t>
  </si>
  <si>
    <t>813579007</t>
  </si>
  <si>
    <t>2,25+15,05+32,4+2,8</t>
  </si>
  <si>
    <t>Z04</t>
  </si>
  <si>
    <t>Zábradlí únikového schodiště, madlo a sloupky z hranatého profilu, žebrování z pásoviny, barevná úprava dle stávajícího - v=1000 mm, kompletní provedení</t>
  </si>
  <si>
    <t>1538551614</t>
  </si>
  <si>
    <t>0,55+1,25+1,6+0,6+(5,15*2)*1,1+(3,6*2)*1,1+1,4+1,2+0,3</t>
  </si>
  <si>
    <t>771274123</t>
  </si>
  <si>
    <t>Montáž obkladů stupnic z dlaždic protiskluzných keramických flexibilní lepidlo š do 300 mm</t>
  </si>
  <si>
    <t>-1152506577</t>
  </si>
  <si>
    <t>771274232</t>
  </si>
  <si>
    <t>Montáž obkladů podstupnic z dlaždic hladkých keramických flexibilní lepidlo v do 200 mm</t>
  </si>
  <si>
    <t>-1152211403</t>
  </si>
  <si>
    <t>-439542463</t>
  </si>
  <si>
    <t>(28+2)*(0,165+0,255)+1,2*2+2,45</t>
  </si>
  <si>
    <t>(28+2)*1,2*(0,165+0,255)+1,2*2,45</t>
  </si>
  <si>
    <t>SO 01c - Zdravotní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</si>
  <si>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</si>
  <si>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</si>
  <si>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</si>
  <si>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HZS - Hodinové zúčtovací sazby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</si>
  <si>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</si>
  <si>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</si>
  <si>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</si>
  <si>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</si>
  <si>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</si>
  <si>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</si>
  <si>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721173401</t>
  </si>
  <si>
    <t>Potrubí kanalizační plastové svodné systém KG DN 110</t>
  </si>
  <si>
    <t>721-R01</t>
  </si>
  <si>
    <t>Tvarovky pro potrubí</t>
  </si>
  <si>
    <t>721290111</t>
  </si>
  <si>
    <t>Zkouška těsnosti potrubí kanalizace vodou do DN 125</t>
  </si>
  <si>
    <t>725861102</t>
  </si>
  <si>
    <t>Zápachová uzávěrka pro umyvadla DN 40</t>
  </si>
  <si>
    <t>725865411</t>
  </si>
  <si>
    <t>Zápachová uzávěrka pisoárová DN 32/40</t>
  </si>
  <si>
    <t>721212113</t>
  </si>
  <si>
    <t>Odtokový sprchový žlab délky 900 mm s krycím roštem a zápachovou uzávěrkou nerez</t>
  </si>
  <si>
    <t>725862103</t>
  </si>
  <si>
    <t>Zápachová uzávěrka pro dřezy DN 40/50</t>
  </si>
  <si>
    <t>721226511</t>
  </si>
  <si>
    <t>Zápachová uzávěrka podomítková pro pračku a myčku DN 40</t>
  </si>
  <si>
    <t>721273152</t>
  </si>
  <si>
    <t>Hlavice ventilační polypropylen PP DN 75</t>
  </si>
  <si>
    <t>721-R02</t>
  </si>
  <si>
    <t>Napojení na stávající kanalizaci</t>
  </si>
  <si>
    <t>-1594230952</t>
  </si>
  <si>
    <t>998721203</t>
  </si>
  <si>
    <t>Přesun hmot procentní pro vnitřní kanalizace v objektech v do 24 m</t>
  </si>
  <si>
    <t>720005104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</si>
  <si>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</si>
  <si>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</si>
  <si>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</si>
  <si>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</si>
  <si>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722130234</t>
  </si>
  <si>
    <t>Potrubí vodovodní ocelové závitové pozinkované svařované běžné DN 32</t>
  </si>
  <si>
    <t>722290234</t>
  </si>
  <si>
    <t>Proplach a dezinfekce vodovodního potrubí do DN 80</t>
  </si>
  <si>
    <t>1191199019</t>
  </si>
  <si>
    <t>722-R01</t>
  </si>
  <si>
    <t>Tvarovky, fitinky</t>
  </si>
  <si>
    <t>722290226</t>
  </si>
  <si>
    <t>Zkouška těsnosti vodovodního potrubí závitového do DN 50</t>
  </si>
  <si>
    <t>722181221</t>
  </si>
  <si>
    <t>Ochrana vodovodního potrubí přilepenými termoizolačními trubicemi z PE tl do 9 mm DN do 22 mm</t>
  </si>
  <si>
    <t>722181222</t>
  </si>
  <si>
    <t>Ochrana vodovodního potrubí přilepenými termoizolačními trubicemi z PE tl do 9 mm DN do 45 mm</t>
  </si>
  <si>
    <t>"D25" 40</t>
  </si>
  <si>
    <t>"D35" 30</t>
  </si>
  <si>
    <t>722-R02</t>
  </si>
  <si>
    <t>Sponka, páska</t>
  </si>
  <si>
    <t>722262211</t>
  </si>
  <si>
    <t>Vodoměr závitový jednovtokový suchoběžný do 40°C G 1/2 x 80 mm Qn 1,5 m3/h horizontální</t>
  </si>
  <si>
    <t>722263205</t>
  </si>
  <si>
    <t>Vodoměr závitový jednovtokový suchoběžný do 100°C G 1/2 x 80 mm Qn 1,5 m3/h horizontální</t>
  </si>
  <si>
    <t>722232062</t>
  </si>
  <si>
    <t>Kohout kulový přímý G 3/4 PN 42 do 185°C vnitřní závit s vypouštěním</t>
  </si>
  <si>
    <t>722232043</t>
  </si>
  <si>
    <t>Kohout kulový přímý G 1/2 PN 42 do 185°C vnitřní závit</t>
  </si>
  <si>
    <t>722232045</t>
  </si>
  <si>
    <t>Kohout kulový přímý G 1 PN 42 do 185°C vnitřní závit</t>
  </si>
  <si>
    <t>725813111</t>
  </si>
  <si>
    <t>Ventil rohový bez připojovací trubičky nebo flexi hadičky G 1/2</t>
  </si>
  <si>
    <t>725819401</t>
  </si>
  <si>
    <t>Montáž ventilů rohových G 1/2 s připojovací trubičkou</t>
  </si>
  <si>
    <t>722-R03</t>
  </si>
  <si>
    <t>Napojení na stávající vodovod</t>
  </si>
  <si>
    <t>998722203</t>
  </si>
  <si>
    <t>Přesun hmot procentní pro vnitřní vodovod v objektech v do 24 m</t>
  </si>
  <si>
    <t>2029110623</t>
  </si>
  <si>
    <t>725112022</t>
  </si>
  <si>
    <t>Klozet keramický závěsný na nosné stěny s hlubokým splachováním odpad vodorovný</t>
  </si>
  <si>
    <t>552818000</t>
  </si>
  <si>
    <t>tlačítko pro ovládání WC zepředu , dvě vody, bílé 24,6 x 16,4 cm</t>
  </si>
  <si>
    <t>-1542075910</t>
  </si>
  <si>
    <t>551673940</t>
  </si>
  <si>
    <t>sedátko záchodové - univerzální bílé</t>
  </si>
  <si>
    <t>-1317967916</t>
  </si>
  <si>
    <t>726131041</t>
  </si>
  <si>
    <t>Instalační předstěna - klozet závěsný v 1120 mm s ovládáním zepředu do lehkých stěn s kovovou kcí</t>
  </si>
  <si>
    <t>1267470279</t>
  </si>
  <si>
    <t>725211612</t>
  </si>
  <si>
    <t>Umyvadlo keramické připevněné na stěnu šrouby barevné bez krytu na sifon 550 mm</t>
  </si>
  <si>
    <t>725121525</t>
  </si>
  <si>
    <t>Pisoárový záchodek automatický s radarovým senzorem</t>
  </si>
  <si>
    <t>725311121</t>
  </si>
  <si>
    <t>Dřez jednoduchý nerezový se zápachovou uzávěrkou s odkapávací plochou 560x480 mm a miskou</t>
  </si>
  <si>
    <t>725241142</t>
  </si>
  <si>
    <t>Vanička sprchová akrylátová čtvrtkruhová 900x900 mm</t>
  </si>
  <si>
    <t>285866121</t>
  </si>
  <si>
    <t>725245131</t>
  </si>
  <si>
    <t>Zástěna sprchová dvoukřídlá do výšky 2000 mm a šířky 900 mm pro vaničky čtvrtkruhové</t>
  </si>
  <si>
    <t>722254115</t>
  </si>
  <si>
    <t>Hydrantová skříň s vnitřní s výzbrojí D 25 polyesterová hadice</t>
  </si>
  <si>
    <t>725822612</t>
  </si>
  <si>
    <t>Baterie umyvadlové stojánkové pákové s výpustí</t>
  </si>
  <si>
    <t>725821326</t>
  </si>
  <si>
    <t>Baterie dřezové stojánkové pákové s otáčivým kulatým ústím a délkou ramínka 265 mm</t>
  </si>
  <si>
    <t>725841311</t>
  </si>
  <si>
    <t>Baterie sprchové nástěnné pákové</t>
  </si>
  <si>
    <t>998725203</t>
  </si>
  <si>
    <t>Přesun hmot procentní pro zařizovací předměty v objektech v do 24 m</t>
  </si>
  <si>
    <t>-1745412592</t>
  </si>
  <si>
    <t>HZS2491</t>
  </si>
  <si>
    <t>Hodinová zúčtovací sazba dělník zednických výpomocí</t>
  </si>
  <si>
    <t>512</t>
  </si>
  <si>
    <t>-274784873</t>
  </si>
  <si>
    <t>12*2</t>
  </si>
  <si>
    <t>SO 01d - Vytápění, chlazení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</si>
  <si>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</si>
  <si>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</si>
  <si>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</si>
  <si>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</si>
  <si>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739 - Ústřední vytápění - ostatní práce a dodávky</t>
  </si>
  <si>
    <t>713-R01</t>
  </si>
  <si>
    <t>Izolace potrubí pro chlad  AF 3 018</t>
  </si>
  <si>
    <t>713-R02</t>
  </si>
  <si>
    <t>Izolace potrubí pro chlad  AF 3 022</t>
  </si>
  <si>
    <t>713-R03</t>
  </si>
  <si>
    <t>Izolace potrubí pro chlad  AF 3 028</t>
  </si>
  <si>
    <t>713-R04</t>
  </si>
  <si>
    <t>Izolace potrubí pro chlad  AF 4 035</t>
  </si>
  <si>
    <t>713-R05</t>
  </si>
  <si>
    <t>Izolace potrubí pro chlad  AF 4 042</t>
  </si>
  <si>
    <t>713-R06</t>
  </si>
  <si>
    <t>Izolace potrubí pro chlad  AF 4 054</t>
  </si>
  <si>
    <t>713-R07</t>
  </si>
  <si>
    <t>Pásky, spojky , lepidlo</t>
  </si>
  <si>
    <t>soub</t>
  </si>
  <si>
    <t>-1073096688</t>
  </si>
  <si>
    <t>732-R01</t>
  </si>
  <si>
    <t>Tepelné čerpadlo včetně příslušenství Topný výkon -7/35°C, 13,9 kW Chladící výkon27/7°C, 22,5 kW</t>
  </si>
  <si>
    <t>ks</t>
  </si>
  <si>
    <t>732-R02</t>
  </si>
  <si>
    <t>Expanzní nádoba  N 250/6 objem 250 l</t>
  </si>
  <si>
    <t>732-R03</t>
  </si>
  <si>
    <t>Akumulační nádoba např. PPPS 500  objem 483 l</t>
  </si>
  <si>
    <t>732-R04</t>
  </si>
  <si>
    <t>Sdružený rozdělovač a sběrač včetně izolace a objímek 3 okruhy, 3m3/h-6/4"</t>
  </si>
  <si>
    <t>732-R05</t>
  </si>
  <si>
    <t>Sdružený rozdělovač a sběrač včetně izolace a objímek 4 okruhy, 3m3/h-6/4"</t>
  </si>
  <si>
    <t>732-R06</t>
  </si>
  <si>
    <t>Čerpadlová nesměšovaná skupina např. UK 32 -kvs=6,5m3/h ALPHA 2 32-60</t>
  </si>
  <si>
    <t>732-R07</t>
  </si>
  <si>
    <t>Čerpadlová nesměšovaná skupina např. UK 32 -kvs=6,5m3/h ALPHA 2 25-60</t>
  </si>
  <si>
    <t>732-R08</t>
  </si>
  <si>
    <t>Čerpadlová směšovaná skupina např. MK 32 -kvs=4,0m3/h ALPHA 2 32-60</t>
  </si>
  <si>
    <t>732-R09</t>
  </si>
  <si>
    <t>Čerpadlová směšovaná skupina např. MK 32 -kvs=2,5m3/h ALPHA 2 25-60</t>
  </si>
  <si>
    <t>732-R10</t>
  </si>
  <si>
    <t>Oddělovací systém pro okruh VZT např. TS ALPHA 2 25-60 -36 desek</t>
  </si>
  <si>
    <t>732-R11</t>
  </si>
  <si>
    <t>Měření a regulace - kaskádové zapojení TČ, ekvitermí regulace 3 okruhů, okruh VZT, letní a zimní provoz dálkový přístup</t>
  </si>
  <si>
    <t>998732202</t>
  </si>
  <si>
    <t>Přesun hmot procentní pro strojovny v objektech v do 12 m</t>
  </si>
  <si>
    <t>1290257101</t>
  </si>
  <si>
    <t>733-R01</t>
  </si>
  <si>
    <t>Potrubí z Cu včetně tvarovek a fitinek polotvrdých  28x1</t>
  </si>
  <si>
    <t>733-R02</t>
  </si>
  <si>
    <t>Potrubí z Cu včetně tvarovek a fitinek tvrdých  35x1,5</t>
  </si>
  <si>
    <t>733-R03</t>
  </si>
  <si>
    <t>Potrubí z Cu včetně tvarovek a fitinek tvrdých  54x2</t>
  </si>
  <si>
    <t>733-R04</t>
  </si>
  <si>
    <t>Potrubí předizolované z Cu včetně tvarovek a fitinek  35x1,5</t>
  </si>
  <si>
    <t>733-R05</t>
  </si>
  <si>
    <t>Potrubí PEX-AL-PEX včetně tvarovek a fitinek  16x2</t>
  </si>
  <si>
    <t>733-R06</t>
  </si>
  <si>
    <t>Potrubí PEX-AL-PEX včetně tvarovek a fitinek  20x2</t>
  </si>
  <si>
    <t>733-R07</t>
  </si>
  <si>
    <t>Potrubí PEX-AL-PEX včetně tvarovek a fitinek  26x2</t>
  </si>
  <si>
    <t>733-R08</t>
  </si>
  <si>
    <t>Potrubí PEX-AL-PEX včetně tvarovek a fitinek  32x3</t>
  </si>
  <si>
    <t>733-R09</t>
  </si>
  <si>
    <t>Potrubí PEX-AL-PEX včetně tvarovek a fitinek  40x3,5</t>
  </si>
  <si>
    <t>733-R10</t>
  </si>
  <si>
    <t>Potrubí PEX-AL-PEX včetně tvarovek a fitinek  50x4</t>
  </si>
  <si>
    <t>733-R11</t>
  </si>
  <si>
    <t>Potrubí pb předizolované pro stropné vytápění včetně tvarovek a fitinek  16x1,5</t>
  </si>
  <si>
    <t>733-R12</t>
  </si>
  <si>
    <t>Tlakové zkoušky potrubí potrubí Cu do DN 50</t>
  </si>
  <si>
    <t>733-R13</t>
  </si>
  <si>
    <t>Tlakové zkoušky potrubí potrubí plast do DN 50</t>
  </si>
  <si>
    <t>998733203</t>
  </si>
  <si>
    <t>Přesun hmot procentní pro rozvody potrubí v objektech v do 24 m</t>
  </si>
  <si>
    <t>-1244159086</t>
  </si>
  <si>
    <t>734-R01</t>
  </si>
  <si>
    <t>Kulový kohout  DN 50</t>
  </si>
  <si>
    <t>734-R02</t>
  </si>
  <si>
    <t>Kulový kohout se zajištěním  MK DN 20</t>
  </si>
  <si>
    <t>734-R03</t>
  </si>
  <si>
    <t>Pojistná souprava  s mapometerm  DN 15/20-3bar</t>
  </si>
  <si>
    <t>734-R04</t>
  </si>
  <si>
    <t>Vypouštěcí kulový kohout  DN 15</t>
  </si>
  <si>
    <t>734-R05</t>
  </si>
  <si>
    <t>Automatický odvzdušnovací ventil se zpětnou klapkou  DN 15</t>
  </si>
  <si>
    <t>734-R06</t>
  </si>
  <si>
    <t>Manometr s minikouhoutem  rozsah 0 - 4bar</t>
  </si>
  <si>
    <t>734-R07</t>
  </si>
  <si>
    <t>Ativní  stropní panel včetně konzolí, závěsů  1200x2000</t>
  </si>
  <si>
    <t>734-R08</t>
  </si>
  <si>
    <t>Ativní  stropní panel včetně konzolí, závěsů  600x2000</t>
  </si>
  <si>
    <t>734-R09</t>
  </si>
  <si>
    <t>Ativní  stropní panel včetně konzolí, závěsů  600x1200</t>
  </si>
  <si>
    <t>734-R10</t>
  </si>
  <si>
    <t>Neativní  stropní panel včetně konzolí, závěsů  1200x2000</t>
  </si>
  <si>
    <t>734-R11</t>
  </si>
  <si>
    <t>Inspekční dvířka   500X500</t>
  </si>
  <si>
    <t>734-R12</t>
  </si>
  <si>
    <t>Programovatelné jednotka s dotykovým displejem včetně čidel a  500x500</t>
  </si>
  <si>
    <t>734-R13</t>
  </si>
  <si>
    <t>Zonový ventil s pohonem  DN 15 - 230V</t>
  </si>
  <si>
    <t>734-R14</t>
  </si>
  <si>
    <t>Regulátor tlakové diference s možností nastevení tlakové diference DN 15 - 0,05-0,25bar</t>
  </si>
  <si>
    <t>734-R15</t>
  </si>
  <si>
    <t>Uzavírací a regulační ventil  DN 15</t>
  </si>
  <si>
    <t>734-R16</t>
  </si>
  <si>
    <t>734-R17</t>
  </si>
  <si>
    <t>Sestava termostatického ventilu a radiátorového šroubení pro VK  REA 5054</t>
  </si>
  <si>
    <t>734-R18</t>
  </si>
  <si>
    <t>Sestava termostatického ventilu a radiátorového šroubení pro žebřík  VHS kit DN 15</t>
  </si>
  <si>
    <t>998734203</t>
  </si>
  <si>
    <t>Přesun hmot procentní pro armatury v objektech v do 24 m</t>
  </si>
  <si>
    <t>423075079</t>
  </si>
  <si>
    <t>735-R01</t>
  </si>
  <si>
    <t>Desková otopná tělesa   11VK-900/400</t>
  </si>
  <si>
    <t>735-R02</t>
  </si>
  <si>
    <t>Trubkové otopné těleso   KRM 1500.600</t>
  </si>
  <si>
    <t>998735203</t>
  </si>
  <si>
    <t>Přesun hmot procentní pro otopná tělesa v objektech v do 24 m</t>
  </si>
  <si>
    <t>1000227398</t>
  </si>
  <si>
    <t>739-R01</t>
  </si>
  <si>
    <t>Drobné stavební úpravy průrazy, začištění</t>
  </si>
  <si>
    <t>739-R02</t>
  </si>
  <si>
    <t>Topná zkouška</t>
  </si>
  <si>
    <t>739-R03</t>
  </si>
  <si>
    <t>Zprovoznění</t>
  </si>
  <si>
    <t>739-R04</t>
  </si>
  <si>
    <t>Výrobní dokumentace stropního vytápění</t>
  </si>
  <si>
    <t>739-R05</t>
  </si>
  <si>
    <t>Demontáž stávajícího vytápění v 2.NP včetně odvozu a likvidace</t>
  </si>
  <si>
    <t>SO 01e - Vzduchotechnika</t>
  </si>
  <si>
    <t xml:space="preserve">    751 - ZAŘÍZENÍ Č.1- přívod a odvod vzduchu</t>
  </si>
  <si>
    <t xml:space="preserve">    752 - ZAŘÍZENÍ Č.2 -  soc. zařízení  4.NP</t>
  </si>
  <si>
    <t xml:space="preserve">    753 - ZAŘÍZENÍ Č.3 -  soc. zařízení  3.NP</t>
  </si>
  <si>
    <t xml:space="preserve">    754 - ZAŘÍZENÍ Č.4  - požární větrábí CHUC</t>
  </si>
  <si>
    <t xml:space="preserve">    759 - VZT - ostatní práce a dodávky</t>
  </si>
  <si>
    <t>1.01</t>
  </si>
  <si>
    <t>Nástřešní vzt. jednotka s rekuperací vzduchu a ohřevem a chlazením vzduchuby-passová klapka, filtr vzduchu, digitální regulace, atd, DUPLEX 8000 Multi -N, rozměry: 1390-1700-2650 mm, hmotnost 747 kg, akust .tlak v 3m 91 dB(A), účinnost rekuperace 59 %,</t>
  </si>
  <si>
    <t xml:space="preserve"> přívod: jmen. výkon 5290 m3/h, disp. tlak 300 Pa, příkon ohřívače 15,12 kW, příkon chladiče 19,2 kW, příkon 5,2 kW, napětí 400 V; odvod: jmen. výkon 5290 m3/h, disp. tlak 350 Pa, příkon 5,2 kW, napětí 400 V; regulační uzel teplovodního ohřívače RE-TPO4.LM 24A-SR, regulační uzel vodního chladiče R-CHW3.TR 24-SR</t>
  </si>
  <si>
    <t>1.02</t>
  </si>
  <si>
    <t>Tlumič hluku 710x500 - 2000</t>
  </si>
  <si>
    <t>1.03.1</t>
  </si>
  <si>
    <t>Regulátor konstantního průtoku RPM-K 200 S -.01</t>
  </si>
  <si>
    <t>1.03.2</t>
  </si>
  <si>
    <t>Regulátor konstantního průtoku RPM-K 250 S -.01</t>
  </si>
  <si>
    <t>1.03.3</t>
  </si>
  <si>
    <t>Regulátor konstantního průtoku RPM-K 355 S -.01</t>
  </si>
  <si>
    <t>1.04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</si>
  <si>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</t>
  </si>
  <si>
    <t>Díly označené + – volný spoj - obsahují délkovou montážní rezervu na provedení doměru délky na stavbě  (min. 300 mm).  do obvodu 3500</t>
  </si>
  <si>
    <t>1.05.1</t>
  </si>
  <si>
    <t>Pevné kruhové potrubí včetně tvarovek do 25% SPIRO 160</t>
  </si>
  <si>
    <t>1.05.2</t>
  </si>
  <si>
    <t>Pevné kruhové potrubí včetně tvarovek do 25% SPIRO 200</t>
  </si>
  <si>
    <t>1.05.3</t>
  </si>
  <si>
    <t>Pevné kruhové potrubí včetně tvarovek do 25% SPIRO 250</t>
  </si>
  <si>
    <t>1.05.4</t>
  </si>
  <si>
    <t>Pevné kruhové potrubí včetně tvarovek do 25% SPIRO 355</t>
  </si>
  <si>
    <t>1.05.5</t>
  </si>
  <si>
    <t>Pevné kruhové potrubí včetně tvarovek do 25% SPIRO 400</t>
  </si>
  <si>
    <t>1.05.6</t>
  </si>
  <si>
    <t>Pevné kruhové potrubí včetně tvarovek do 25% SPIRO 450</t>
  </si>
  <si>
    <t>1.07</t>
  </si>
  <si>
    <t>Tvarovky čtyřhranné potrubí zhotovené z pozinkovaného ocelového plechu  do obvodu 3500mm</t>
  </si>
  <si>
    <t>1.08.1</t>
  </si>
  <si>
    <t>Výustka do kruhové potrubí VNKM 2 225x75 R3</t>
  </si>
  <si>
    <t>1.08.2</t>
  </si>
  <si>
    <t>Výustka do kruhové potrubí VNKM 2 325x75 R3</t>
  </si>
  <si>
    <t>1.08.3</t>
  </si>
  <si>
    <t>Výustka do kruhové potrubí VNKM 2 425x85 R3</t>
  </si>
  <si>
    <t>1.08.4</t>
  </si>
  <si>
    <t>Krycí mřížka kruhová 100.21</t>
  </si>
  <si>
    <t>1.08.5</t>
  </si>
  <si>
    <t>Krycí mřížka kruhová 160.21</t>
  </si>
  <si>
    <t>1.08.6</t>
  </si>
  <si>
    <t>Krycí mřížka kruhová 200.21</t>
  </si>
  <si>
    <t>1.09</t>
  </si>
  <si>
    <t>Tepelná a zvuková  izolace venkovního potrubí tl.40mm  s Al. plechem</t>
  </si>
  <si>
    <t>1.10</t>
  </si>
  <si>
    <t>Ostatní konstrukce pro umístění venkovní jednotky objímky spojovací materiál závěsy</t>
  </si>
  <si>
    <t>2.01</t>
  </si>
  <si>
    <t>Diagonální ventilátor do potrubí průtok 920 m3/h tlak 240 Pa napětí 230 V příkon 180 W akust. tlak ve 3m 43 dB(A)</t>
  </si>
  <si>
    <t>2.02</t>
  </si>
  <si>
    <t>Pružná manžeta  KAA 250</t>
  </si>
  <si>
    <t>2.03</t>
  </si>
  <si>
    <t>Zpětná klapka  RSK 250</t>
  </si>
  <si>
    <t>2.04</t>
  </si>
  <si>
    <t>Protideštová žaluzie barva dle architekta TWG 250</t>
  </si>
  <si>
    <t>2.05.1</t>
  </si>
  <si>
    <t>Ohebné potrubí  SONOFLEX MI 102</t>
  </si>
  <si>
    <t>2.05.2</t>
  </si>
  <si>
    <t>Ohebné potrubí  SONOFLEX MI 160</t>
  </si>
  <si>
    <t>2.05.3</t>
  </si>
  <si>
    <t>Ohebné potrubí  SONOFLEX MI 203</t>
  </si>
  <si>
    <t>2.05.4</t>
  </si>
  <si>
    <t>Ohebné potrubí  SONOFLEX MI 254</t>
  </si>
  <si>
    <t>2.06.1</t>
  </si>
  <si>
    <t>Odbočka jednostranná 90°  OBJ 90° 160/100</t>
  </si>
  <si>
    <t>2.06.2</t>
  </si>
  <si>
    <t>Odbočka jednostranná 90°  OBJ 90° 160/160</t>
  </si>
  <si>
    <t>2.07.1</t>
  </si>
  <si>
    <t>Odbočka oboustranná 90°  OBD 90° 250/200</t>
  </si>
  <si>
    <t>2.07.2</t>
  </si>
  <si>
    <t>Odbočka oboustranná 90°  OBD 90° 200/100</t>
  </si>
  <si>
    <t>2.08.1</t>
  </si>
  <si>
    <t>Přechod osový  PRO 160/100</t>
  </si>
  <si>
    <t>2.08.2</t>
  </si>
  <si>
    <t>Přechod osový  PRO 200/160</t>
  </si>
  <si>
    <t>2.08.3</t>
  </si>
  <si>
    <t>Přechod osový  PRO 250/200</t>
  </si>
  <si>
    <t>2.09.1</t>
  </si>
  <si>
    <t>Talířový ventil odvodní - kovový  KK 100</t>
  </si>
  <si>
    <t>2.09.2</t>
  </si>
  <si>
    <t>Talířový ventil odvodní - kovový  KK 200</t>
  </si>
  <si>
    <t>2.10.1</t>
  </si>
  <si>
    <t>Rámeček k talířovému ventilu  KKT 100</t>
  </si>
  <si>
    <t>2.10.2</t>
  </si>
  <si>
    <t>Rámeček k talířovému ventilu  KKt 200</t>
  </si>
  <si>
    <t>2.11</t>
  </si>
  <si>
    <t>Dveřní mřížka - dodávka stavby  PT 489</t>
  </si>
  <si>
    <t>2.12</t>
  </si>
  <si>
    <t>Ostatní objímky spojovací materiál závěsy</t>
  </si>
  <si>
    <t>3.01</t>
  </si>
  <si>
    <t>Diagonální ventilátor do potrubí průtok 445 m3/h tlak 250 Pa napětí 230 V příkon 133 W akust. tlak ve 3m 43 dB(A)</t>
  </si>
  <si>
    <t>3.02</t>
  </si>
  <si>
    <t>Pružná manžeta  KAA 200</t>
  </si>
  <si>
    <t>3.03</t>
  </si>
  <si>
    <t>Zpětná klapka  RSK 200</t>
  </si>
  <si>
    <t>3.04</t>
  </si>
  <si>
    <t>Protideštová žaluzie barva dle architekta TWG 200</t>
  </si>
  <si>
    <t>3.05.1</t>
  </si>
  <si>
    <t>3.05.2</t>
  </si>
  <si>
    <t>3.05.3</t>
  </si>
  <si>
    <t>3.06.1</t>
  </si>
  <si>
    <t>Odbočka jednostranná 90°  OBJ 90° 100/100</t>
  </si>
  <si>
    <t>3.06.2</t>
  </si>
  <si>
    <t>3.06.3</t>
  </si>
  <si>
    <t>Odbočka jednostranná 90°  OBJ 90° 200/100</t>
  </si>
  <si>
    <t>3.07.1</t>
  </si>
  <si>
    <t>3.07.2</t>
  </si>
  <si>
    <t>3.08</t>
  </si>
  <si>
    <t>3.09</t>
  </si>
  <si>
    <t>3.10</t>
  </si>
  <si>
    <t>3.11</t>
  </si>
  <si>
    <t>4.01</t>
  </si>
  <si>
    <t>Axiální  ventilátor průtok 10000 m3/h tlak 150 Pa napětí 230/400 V příkon 880 W akust. tlak ve 3m 69 dB(A)</t>
  </si>
  <si>
    <t>4.02</t>
  </si>
  <si>
    <t>Protideštová žaluzie barva dle architekta TWG 560</t>
  </si>
  <si>
    <t>4.03</t>
  </si>
  <si>
    <t>Samotížná žaluzie  TRKS 560</t>
  </si>
  <si>
    <t>4.04</t>
  </si>
  <si>
    <t>1.</t>
  </si>
  <si>
    <t>Zprovoznění a zkoušky zařízení</t>
  </si>
  <si>
    <t>2.</t>
  </si>
  <si>
    <t>Vnitrostaveništní přemístění</t>
  </si>
  <si>
    <t>3.</t>
  </si>
  <si>
    <t>Drobné stavební úpravy</t>
  </si>
  <si>
    <t>4.1</t>
  </si>
  <si>
    <t>Demontáž stávající vzt v 3.NP vzt jednotka</t>
  </si>
  <si>
    <t>4.2</t>
  </si>
  <si>
    <t>Demontáž stávající vzt v 3.NP potrubí</t>
  </si>
  <si>
    <t>4.3</t>
  </si>
  <si>
    <t>Demontáž stávající vzt v 3.NP výustky</t>
  </si>
  <si>
    <t>4.4</t>
  </si>
  <si>
    <t>Demontáž stávající vzt v 3.NP izolace</t>
  </si>
  <si>
    <t>4.5</t>
  </si>
  <si>
    <t>Demontáž stávající vzt v 3.NP odvoz a likvidace materiálu</t>
  </si>
  <si>
    <t>5.</t>
  </si>
  <si>
    <t>Úprava stávající vzt potrubí v kuchyně potrubí včetně tvarovek do 3500mm</t>
  </si>
  <si>
    <t>6.</t>
  </si>
  <si>
    <t>Technický dozor na stavbě</t>
  </si>
  <si>
    <t>7.</t>
  </si>
  <si>
    <t>Dokumentace skutečného provedení</t>
  </si>
  <si>
    <t>kpl</t>
  </si>
  <si>
    <t>SO 01f - Elektroinstalace</t>
  </si>
  <si>
    <t xml:space="preserve">    740 - Elektromontáže - zkoušky a revize</t>
  </si>
  <si>
    <t xml:space="preserve">    742 - Elektroinstalace - rozvaděče</t>
  </si>
  <si>
    <t xml:space="preserve">    743 - Elektromontáže - hromosvod</t>
  </si>
  <si>
    <t xml:space="preserve">    744 - Elektromontáže - rozvody vodičů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</si>
  <si>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</si>
  <si>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</si>
  <si>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</si>
  <si>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740-R01</t>
  </si>
  <si>
    <t>revize vč. revizní zprávy</t>
  </si>
  <si>
    <t>h</t>
  </si>
  <si>
    <t>740-R02</t>
  </si>
  <si>
    <t>projetová dokumentace skutečného provedení</t>
  </si>
  <si>
    <t>740-R03</t>
  </si>
  <si>
    <t>inženýrská činnost</t>
  </si>
  <si>
    <t>740-R04</t>
  </si>
  <si>
    <t>koordinace s dodavatelen vytápěného podhledu</t>
  </si>
  <si>
    <t>742-R01</t>
  </si>
  <si>
    <t>dozbrojení rozváděče RH dozbrojení tří vývodů pro zapojení VZT, rozváděče RS3 a RS4</t>
  </si>
  <si>
    <t>742-R02</t>
  </si>
  <si>
    <t>přezbrojení rozváděče RS3 (viz. výkres rozváděče)</t>
  </si>
  <si>
    <t>742-R03</t>
  </si>
  <si>
    <t>rozváděč RS4 (viz. výkres rozváděče)</t>
  </si>
  <si>
    <t>742-R04</t>
  </si>
  <si>
    <t>ovládácí skříňka osvětlení  modulový tlačítkový spínač 15ks, signálka do tlačítkového spínače 15ks,  skříňka s prosklenými dvířky</t>
  </si>
  <si>
    <t>743-R01</t>
  </si>
  <si>
    <t>vodič AlMgSi d8</t>
  </si>
  <si>
    <t>743-R02</t>
  </si>
  <si>
    <t>vodič FeZn d10</t>
  </si>
  <si>
    <t>743-R03</t>
  </si>
  <si>
    <t>svorky viz výkres</t>
  </si>
  <si>
    <t>sa</t>
  </si>
  <si>
    <t>743-R04</t>
  </si>
  <si>
    <t>JR 2,0 18/10 AlMgSi - jímací tyč s rovným koncem 18/10</t>
  </si>
  <si>
    <t>743-R05</t>
  </si>
  <si>
    <t>pásek FeZn 30/4</t>
  </si>
  <si>
    <t>743-R06</t>
  </si>
  <si>
    <t>spojovací materiál</t>
  </si>
  <si>
    <t>744-R01</t>
  </si>
  <si>
    <t>kabel CYKY-O 2x1,5</t>
  </si>
  <si>
    <t>744-R02</t>
  </si>
  <si>
    <t>kabel CYKY-J 3x1,5</t>
  </si>
  <si>
    <t>744-R03</t>
  </si>
  <si>
    <t>kabel CYKY-O 3x1,5</t>
  </si>
  <si>
    <t>744-R04</t>
  </si>
  <si>
    <t>kabel CYKY-J 3x1,5 pro žaluzie</t>
  </si>
  <si>
    <t>744-R05</t>
  </si>
  <si>
    <t>kabel CYKY-J 5x1,5 pro žaluzie - ovládání</t>
  </si>
  <si>
    <t>744-R06</t>
  </si>
  <si>
    <t>kabel CYKY-J 3x2,5</t>
  </si>
  <si>
    <t>744-R07</t>
  </si>
  <si>
    <t>kabel CYKY-J 5x6</t>
  </si>
  <si>
    <t>744-R08</t>
  </si>
  <si>
    <t>kabel CYKY-J 5x35</t>
  </si>
  <si>
    <t>744-R09</t>
  </si>
  <si>
    <t>kabel PRAFlaDur® P60-R PS60 B2ca s1d0 5x2,5</t>
  </si>
  <si>
    <t>746-R01</t>
  </si>
  <si>
    <t>podlahový box 8 modulů silové 4x230V/16A 4xRJ45</t>
  </si>
  <si>
    <t>746-R02</t>
  </si>
  <si>
    <t>trubka plastová ohebná 21</t>
  </si>
  <si>
    <t>746-R03</t>
  </si>
  <si>
    <t>trubka plastová ohebná 29</t>
  </si>
  <si>
    <t>746-R04</t>
  </si>
  <si>
    <t>krabička elektroinstalační se svorkami</t>
  </si>
  <si>
    <t>746-R05</t>
  </si>
  <si>
    <t>krabička přístrojová zápustná do SDK</t>
  </si>
  <si>
    <t>746-R06</t>
  </si>
  <si>
    <t>drátěný žlab 60x200 kompletní vč. podpěr spojek výložníku atd.</t>
  </si>
  <si>
    <t>746-R07</t>
  </si>
  <si>
    <t>drobný montážní materiál</t>
  </si>
  <si>
    <t>746-R08</t>
  </si>
  <si>
    <t>747-R01</t>
  </si>
  <si>
    <t>vypínač řazení 1</t>
  </si>
  <si>
    <t>747-R02</t>
  </si>
  <si>
    <t>přepínač řazení 6</t>
  </si>
  <si>
    <t>747-R03</t>
  </si>
  <si>
    <t>přepínač řazení 7</t>
  </si>
  <si>
    <t>747-R04</t>
  </si>
  <si>
    <t>žaluziový spínač</t>
  </si>
  <si>
    <t>747-R05</t>
  </si>
  <si>
    <t>tlačítko GW42201 Požární tlačítko 120x120x50 IP55 se 2 kontakty</t>
  </si>
  <si>
    <t>747-R06</t>
  </si>
  <si>
    <t>zásuvka zapuštěná 16A/230V využít výcerámečky dle výběru zadavatele, zahrnout rámečky i pro zásuvky datové sítě</t>
  </si>
  <si>
    <t>748-R01</t>
  </si>
  <si>
    <t>Stříbrný závěsný LED panel 600 x 600mm 36W vzor LFE DI LED4400-830 Q LDO ASH1 SRE</t>
  </si>
  <si>
    <t>748-R02</t>
  </si>
  <si>
    <t>nouzové svítidlo LED  -  vzor RESCLITE C ESCAPE HC AD NDA IP65 WH</t>
  </si>
  <si>
    <t>748-R03</t>
  </si>
  <si>
    <t>nouzový zdroj do svítidla panelu 600 x 600mm1h</t>
  </si>
  <si>
    <t>748-R04</t>
  </si>
  <si>
    <t>podlahové svítidlo  vzor LFL-4W-WW včetně zdrojů 12V kompletně krytí IP67</t>
  </si>
  <si>
    <t>748-R05</t>
  </si>
  <si>
    <t>svítidlo IP65 vzor CORSO-LED-1800-3K</t>
  </si>
  <si>
    <t>748-R06</t>
  </si>
  <si>
    <t>nouzové svítidlo piktogram vzor PURESIGN 150 AW NT1</t>
  </si>
  <si>
    <t>SO 01g - Slaboproud</t>
  </si>
  <si>
    <t>M - M</t>
  </si>
  <si>
    <t xml:space="preserve">    221-M - Slaboproud - SKV</t>
  </si>
  <si>
    <t xml:space="preserve">    222-M - Slaboproud - SKS</t>
  </si>
  <si>
    <t>M221-01</t>
  </si>
  <si>
    <t>Kontrolér (IC) systému PRO-3200</t>
  </si>
  <si>
    <t>M221-02</t>
  </si>
  <si>
    <t>Modul pro 2 čtečky sys. PRO-3200 nebo PRO-2200</t>
  </si>
  <si>
    <t>M221-03</t>
  </si>
  <si>
    <t>Čtecí hlava HID iClass SE R10</t>
  </si>
  <si>
    <t>M221-04</t>
  </si>
  <si>
    <t>Zámek Abloy EL 560/55</t>
  </si>
  <si>
    <t>M221-05</t>
  </si>
  <si>
    <t>Přídržný magnet MEX-430</t>
  </si>
  <si>
    <t>M221-06</t>
  </si>
  <si>
    <t>Držák MBEX-300 pro MEX-430</t>
  </si>
  <si>
    <t>M221-07</t>
  </si>
  <si>
    <t>Napájecí zdroj PRO32E1PS</t>
  </si>
  <si>
    <t>M221-08</t>
  </si>
  <si>
    <t>Box pro montáž karet PRO22ENC2</t>
  </si>
  <si>
    <t>M221-09</t>
  </si>
  <si>
    <t>Krabice OBO 85x85x40</t>
  </si>
  <si>
    <t>M221-10</t>
  </si>
  <si>
    <t>UTP Cat.5E LSOH</t>
  </si>
  <si>
    <t>M221-11</t>
  </si>
  <si>
    <t>UTP Cat.6E LSOH</t>
  </si>
  <si>
    <t>M221-12</t>
  </si>
  <si>
    <t>Trubka ohebná LPFLEX 2320</t>
  </si>
  <si>
    <t>MAT-001</t>
  </si>
  <si>
    <t>Drobný instalační materiál</t>
  </si>
  <si>
    <t>256</t>
  </si>
  <si>
    <t>M222-01</t>
  </si>
  <si>
    <t>Datový rozvaděč 42U 600x800</t>
  </si>
  <si>
    <t>M222-02</t>
  </si>
  <si>
    <t>Patchpanel Cat.6E</t>
  </si>
  <si>
    <t>M222-03</t>
  </si>
  <si>
    <t>Ventilační jednotka 4 vent. + termostat</t>
  </si>
  <si>
    <t>M222-04</t>
  </si>
  <si>
    <t>Napájecí panel, 7 x 230V, vypínač, 1U</t>
  </si>
  <si>
    <t>M222-05</t>
  </si>
  <si>
    <t>Switch ARUBA 2930F 48G PoE+ 4SFP</t>
  </si>
  <si>
    <t>M222-06</t>
  </si>
  <si>
    <t>Switch Aruba 2930F 48G 4SFP</t>
  </si>
  <si>
    <t>M222-07</t>
  </si>
  <si>
    <t>Aruba IAP-305 (RW) Instant 2x/3x 11ac AP</t>
  </si>
  <si>
    <t>M222-08</t>
  </si>
  <si>
    <t>HPE Aruba Controller Per Ap Capacity License E-LTU</t>
  </si>
  <si>
    <t>M222-09</t>
  </si>
  <si>
    <t>HP 355/365 AP Wall Mount Kit</t>
  </si>
  <si>
    <t>M222-10</t>
  </si>
  <si>
    <t>IP telefon OpenStage 15</t>
  </si>
  <si>
    <t>M222-11</t>
  </si>
  <si>
    <t>Keystone zařezávací CAT6 UTP, černý</t>
  </si>
  <si>
    <t>M222-12</t>
  </si>
  <si>
    <t>Žlab drátěný arkys 150x50</t>
  </si>
  <si>
    <t>M222-13</t>
  </si>
  <si>
    <t>Žlab drátěný arkys 50x50</t>
  </si>
  <si>
    <t>M222-14</t>
  </si>
  <si>
    <t>Stoupačkový držák Merkur 2 DZM 7</t>
  </si>
  <si>
    <t>M222-15</t>
  </si>
  <si>
    <t>Spojka žlabu Merkur 2 SZM 1</t>
  </si>
  <si>
    <t>M222-16</t>
  </si>
  <si>
    <t>M222-17</t>
  </si>
  <si>
    <t>Krabice S-BOX 616, 300x220x120mm IP65 šedá</t>
  </si>
  <si>
    <t>M222-18</t>
  </si>
  <si>
    <t>Zásuvka, CEDAR PLUS, Šedá, Čirá</t>
  </si>
  <si>
    <t>M222-19</t>
  </si>
  <si>
    <t>Certifikační měření</t>
  </si>
  <si>
    <t>MAT-002</t>
  </si>
  <si>
    <t>SO 01h - Interiérové vybavení</t>
  </si>
  <si>
    <t>PSV - PSV</t>
  </si>
  <si>
    <t xml:space="preserve">    794 - Zařízení interiéru</t>
  </si>
  <si>
    <t xml:space="preserve">      D13 - 3.03 - schodiště+odpočinková zóna</t>
  </si>
  <si>
    <t xml:space="preserve">      D1 - 4.01 - kancelář</t>
  </si>
  <si>
    <t xml:space="preserve">      D2 - 4.02 - kancelář</t>
  </si>
  <si>
    <t xml:space="preserve">      D3 - 4.03 - kancelář</t>
  </si>
  <si>
    <t xml:space="preserve">      D4 - 4.04 - kancelář</t>
  </si>
  <si>
    <t xml:space="preserve">      D5 - 4.05 - kancelář</t>
  </si>
  <si>
    <t xml:space="preserve">      D8 - 4.06/4.07 toalety</t>
  </si>
  <si>
    <t xml:space="preserve">      D10 - 4.09 - konferenční prostor</t>
  </si>
  <si>
    <t xml:space="preserve">      D11 - 4.10 - kuchyňka</t>
  </si>
  <si>
    <t xml:space="preserve">      D9 - 4.11. recepce</t>
  </si>
  <si>
    <t xml:space="preserve">      D6 - 4.13 - kancelář</t>
  </si>
  <si>
    <t xml:space="preserve">      D7 - 4.15. eventový prostor</t>
  </si>
  <si>
    <t xml:space="preserve">      D12 - SK 03 střešní terasa</t>
  </si>
  <si>
    <t xml:space="preserve">      D14 - mobiliář volného nábytku</t>
  </si>
  <si>
    <t>3.03.1</t>
  </si>
  <si>
    <t>kobercové čtverce ,vyměnitelné, velikost 50 x 50 cm,    barevná specifikace viz. Barkotex 9846 silverboy, 9430 citrus, 9212 galecloud, 9213 peachemelba ,  pokládka do mozaiky viz. příloha</t>
  </si>
  <si>
    <t>200</t>
  </si>
  <si>
    <t>3.03.2</t>
  </si>
  <si>
    <t>polštářové sezení</t>
  </si>
  <si>
    <t>202</t>
  </si>
  <si>
    <t>4.01.1</t>
  </si>
  <si>
    <t>kobercové čtverce, vyměnitelné, velikost 50 x 50 cm,    barevná specifikace viz. Barkotex 9846 silverboy, 9430 citrus, 9212 galecloud, 9213 peachemelba ,  pokládka do mozaiky viz. příloha</t>
  </si>
  <si>
    <t>4.01.2</t>
  </si>
  <si>
    <t>koberec vyrobený na zakázku dle návrhu viz. Příloha</t>
  </si>
  <si>
    <t>4.01.3</t>
  </si>
  <si>
    <t>židle kancelářská pracovní: anatomicky tvarovaný plastový opěrák zad, výškově nastavitelná kovová báze na kolečkách, chrom, sedák polstrovaný , plastové područky, synchronní mechanika, výškově nastavitelné područky i opěrák, barva bílá</t>
  </si>
  <si>
    <t>4.01.4</t>
  </si>
  <si>
    <t>Stůl kancelářský 160 x 80 obdélníkový tvar, bílý,melaminový povrch, ergonomická hrana, kompaktní deska,  nohy kovové - chrom, výškově nastavitelné s kolečky, úložný díl na kabely pod stolní deskou</t>
  </si>
  <si>
    <t>4.01.5</t>
  </si>
  <si>
    <t>skříňka policová s plnými dveřmi, korpus/dveře barva bílá, polohovatelné police tloušťka 18 mm, v.74 cm, 3. 80 cm, hl. 42, dveře opatřeny ABS hranami, rektifikační nohy</t>
  </si>
  <si>
    <t>4.01.6</t>
  </si>
  <si>
    <t>kontejner  zásuvkový, bílý, na kolečkách, rozměr: 40/40/59</t>
  </si>
  <si>
    <t>4.01.7</t>
  </si>
  <si>
    <t>věšák , barva bílá , lakované dřevo</t>
  </si>
  <si>
    <t>4.01.8</t>
  </si>
  <si>
    <t>ve výklenku vestavěný regál na šanony, posuvné dveře , nátěr smart wall, výška 2100 mm + nástavec 1800 mm</t>
  </si>
  <si>
    <t>4.01.9</t>
  </si>
  <si>
    <t>odpadkový koš sorter bílý</t>
  </si>
  <si>
    <t>4.02.1</t>
  </si>
  <si>
    <t>4.02.2</t>
  </si>
  <si>
    <t>sloup barevný nátěr dle RAL  limeta 1107077</t>
  </si>
  <si>
    <t>4.02.3</t>
  </si>
  <si>
    <t>4.02.4</t>
  </si>
  <si>
    <t>4.02.5</t>
  </si>
  <si>
    <t>skříňka policová s plnými dveřmi, korpus/dveře barva bílá, polohovatelné police loušťka 18 mm, v.74 cm, 3. 80 cm, hl. 42, dveře opatřeny ABS hranami, rektifikační nohy</t>
  </si>
  <si>
    <t>4.02.6</t>
  </si>
  <si>
    <t>4.02.7</t>
  </si>
  <si>
    <t>4.02.8</t>
  </si>
  <si>
    <t>4.03.1</t>
  </si>
  <si>
    <t>4.03.2</t>
  </si>
  <si>
    <t>sloup barevný nátěr dle RAL  růžová 0106015</t>
  </si>
  <si>
    <t>4.03.3</t>
  </si>
  <si>
    <t>4.03.4</t>
  </si>
  <si>
    <t>4.03.5</t>
  </si>
  <si>
    <t>4.03.6</t>
  </si>
  <si>
    <t>4.03.7</t>
  </si>
  <si>
    <t>4.03.8</t>
  </si>
  <si>
    <t>4.04.1</t>
  </si>
  <si>
    <t>4.04.2</t>
  </si>
  <si>
    <t>sloup barevný nátěr dle RAL  tyrkysová 1905040, 2. sloup na jižní stěně barva limeta 1107077</t>
  </si>
  <si>
    <t>4.04.3</t>
  </si>
  <si>
    <t>bezrámové prosklené stěny opatřené pískováním do výšky cca 170 cm, nátěr sloupu barva limeta 1107077</t>
  </si>
  <si>
    <t>4.04.4</t>
  </si>
  <si>
    <t>4.04.5</t>
  </si>
  <si>
    <t>4.04.6</t>
  </si>
  <si>
    <t>4.04.7</t>
  </si>
  <si>
    <t>4.04.8</t>
  </si>
  <si>
    <t>4.04.9</t>
  </si>
  <si>
    <t>Konferenční židle moderní jednací včetně područek, plastový korpus, barva bílá, ocelový rám chromovaný, stohovatelnost 5 kusů, nosnost 120 kg</t>
  </si>
  <si>
    <t>4.04.10</t>
  </si>
  <si>
    <t>konferenční stůl kulatý bílý, ve vysokém lesku, se skosenou hranou desky o průměru 90 cm,s chromovou podnoží</t>
  </si>
  <si>
    <t>4.04.11</t>
  </si>
  <si>
    <t>4.05.1</t>
  </si>
  <si>
    <t>4.05.2</t>
  </si>
  <si>
    <t>koberec nástěnný dle návrhu viz. Příloha</t>
  </si>
  <si>
    <t>4.05.3</t>
  </si>
  <si>
    <t>4.05.4</t>
  </si>
  <si>
    <t>4.05.5</t>
  </si>
  <si>
    <t>4.05.6</t>
  </si>
  <si>
    <t>4.05.7</t>
  </si>
  <si>
    <t>4.05.8</t>
  </si>
  <si>
    <t>4.05.9</t>
  </si>
  <si>
    <t>4.05.10</t>
  </si>
  <si>
    <t>4.06.1</t>
  </si>
  <si>
    <t>dlažba keramická, protiskluzná, kalibrovaná, zelená 40 x 40 cm</t>
  </si>
  <si>
    <t>4.06.2</t>
  </si>
  <si>
    <t>keramický obklad, kalibrovaný, zelený odstín, rozměr 20 x 40 cm, svislé kladení v návaznosti na spárořez podlahy, výška 2200 mm</t>
  </si>
  <si>
    <t>4.06.3</t>
  </si>
  <si>
    <t>Keramický obklad, kalibrovaný, dekor viz. obrázek, rozměr 20 x 40 cm, svislé kladení v návaznosti na spárořez podlahy, výška 2200 mm.</t>
  </si>
  <si>
    <t>4.06.4</t>
  </si>
  <si>
    <t>wc štětka, nerez, nástěnná</t>
  </si>
  <si>
    <t>4.06.5</t>
  </si>
  <si>
    <t>hygienický koš, nerez</t>
  </si>
  <si>
    <t>4.06.6</t>
  </si>
  <si>
    <t>zrcadla s fasetou, rozměr, 120 * 80 cm</t>
  </si>
  <si>
    <t>4.06.7</t>
  </si>
  <si>
    <t>držák toaletního papíru, nerez</t>
  </si>
  <si>
    <t>4.06.8</t>
  </si>
  <si>
    <t>držák mýdla nerez</t>
  </si>
  <si>
    <t>4.06.10</t>
  </si>
  <si>
    <t>odkládací polička nerez, nástěnná</t>
  </si>
  <si>
    <t>4.06.11</t>
  </si>
  <si>
    <t>háčky na stěnu</t>
  </si>
  <si>
    <t>4.06.12</t>
  </si>
  <si>
    <t>zásobník na papírové ručníky, nerez</t>
  </si>
  <si>
    <t>4.06.13</t>
  </si>
  <si>
    <t>zásobník na toaletní sáčky, nerez</t>
  </si>
  <si>
    <t>4.06.14</t>
  </si>
  <si>
    <t>odpadkový koš nerez, 20l</t>
  </si>
  <si>
    <t>4.09.1</t>
  </si>
  <si>
    <t>4.09.2</t>
  </si>
  <si>
    <t>bílý nátěr otěruvzdorný, použitelný jako promítací plátno, nátěr smartwall - nátěr magnetický i popisovatelný</t>
  </si>
  <si>
    <t>4.09.3</t>
  </si>
  <si>
    <t>řečnický pult, svítící, plastový</t>
  </si>
  <si>
    <t>172</t>
  </si>
  <si>
    <t>4.09.4</t>
  </si>
  <si>
    <t>židle konferenční se sklápěcí psací podložkou, kovová podnož,kovová kostra židle se 4 nohami z ocelových chromovaných profilů (prům.20 mm) s kovovými dorazy, které chrání sedák židle při stohování? (až 10 ks), barva bílá,</t>
  </si>
  <si>
    <t>174</t>
  </si>
  <si>
    <t>možnost volby bočních řadových spojů (spojování do řady), univerzální podlahové kluzáky z plastu nebo podle volby, sedáková skořepina z 9 vrstvé bukové překližky cca 11 mm silné, mořená a lakovaná, možnost otvoru pro uchopení</t>
  </si>
  <si>
    <t>4.09.5</t>
  </si>
  <si>
    <t>176</t>
  </si>
  <si>
    <t>4.09.6</t>
  </si>
  <si>
    <t>vozík pro přepravu konferenčních židlí</t>
  </si>
  <si>
    <t>178</t>
  </si>
  <si>
    <t>4.09.7</t>
  </si>
  <si>
    <t>interiérový stupínek, truhlářský výrobek, víceúrovňový, povrch lepený koberec viz. Podlaha, rozměry 3300/6000/150mm, 3200/4000/300mm, 4000/2200/450 mm</t>
  </si>
  <si>
    <t>180</t>
  </si>
  <si>
    <t>4.09.8</t>
  </si>
  <si>
    <t>odpadkový koš sorter</t>
  </si>
  <si>
    <t>182</t>
  </si>
  <si>
    <t>4.10.1</t>
  </si>
  <si>
    <t>vinylová podlaha plovoucí v kombinaci barev , HDF jádro , clic systém, barva růžová RAL 0106015</t>
  </si>
  <si>
    <t>184</t>
  </si>
  <si>
    <t>4.10.2</t>
  </si>
  <si>
    <t>malba prodyšná, otěruodolná, barva šedá RAL 2407005</t>
  </si>
  <si>
    <t>186</t>
  </si>
  <si>
    <t>4.10.3</t>
  </si>
  <si>
    <t>malba prodyšná, otěruodolná, limeta 1107077</t>
  </si>
  <si>
    <t>188</t>
  </si>
  <si>
    <t>4.10.4</t>
  </si>
  <si>
    <t>kuchyňská linka bílá,sektorová, 220 x 61 x 220, včetně pracovní desky, desky za linkou a horních skříněk, polic, zásuvek, dřezu, baterie a sifonu, zabudovaná mikrovlnná trouba, zabudovaná myčka š.450 mm, rychlovarná konvice</t>
  </si>
  <si>
    <t>190</t>
  </si>
  <si>
    <t>4.10.5</t>
  </si>
  <si>
    <t>192</t>
  </si>
  <si>
    <t>4.11.1</t>
  </si>
  <si>
    <t>4.11.2</t>
  </si>
  <si>
    <t>malba prodyšná otěruvzdorná, limeta viz.RAL 1107077 (viz.stavební část)</t>
  </si>
  <si>
    <t>4.11.4</t>
  </si>
  <si>
    <t>4.11.5</t>
  </si>
  <si>
    <t>4.11.6</t>
  </si>
  <si>
    <t>věšáková stěna atyp., rozměr 2650*300 mm, výška 2800 mm, spodní police na odkládání tašek, horní police, lakovaná dřevotříska viz. Recepční pult, nerezové prvky</t>
  </si>
  <si>
    <t>4.11.7</t>
  </si>
  <si>
    <t>4.13.1</t>
  </si>
  <si>
    <t>4.13.2</t>
  </si>
  <si>
    <t>vstup do místnosti, dveře prosklené, bílá výmalba, fototapeta papírová vel.368 x254 cm</t>
  </si>
  <si>
    <t>4.13.3</t>
  </si>
  <si>
    <t>lepený nástěnný koberec dle návrhu viz. Příloha</t>
  </si>
  <si>
    <t>4.13.4</t>
  </si>
  <si>
    <t>regálový systém lakovaná dřevotříska, barva bílá, rozměr 182 x 182, tl. Desky 45 mm, viz.obrázek</t>
  </si>
  <si>
    <t>4.13.5</t>
  </si>
  <si>
    <t>stůl konferenční sestava, velikost 420 x 140x 73 cm, cca 12 pracovních míst, barva bílá</t>
  </si>
  <si>
    <t>4.13.6</t>
  </si>
  <si>
    <t>4.13.7</t>
  </si>
  <si>
    <t>4.13.8</t>
  </si>
  <si>
    <t>4.13.9</t>
  </si>
  <si>
    <t>4.15.1</t>
  </si>
  <si>
    <t>4.15.2</t>
  </si>
  <si>
    <t>koberec nástěnný lepený motiv Praha,dle návrhu viz. Příloha</t>
  </si>
  <si>
    <t>4.15.3</t>
  </si>
  <si>
    <t>4.15.5</t>
  </si>
  <si>
    <t>4.15.6</t>
  </si>
  <si>
    <t>Nerezový tobogán na konstrukční výšku 6000mm, materiál nerez tl. 2 mm, spojovací příruby nerez tl. 10 mm, spojovací materiál nerez, průměr tobogánu 80 cm, efektivní prosvětlovací okna</t>
  </si>
  <si>
    <t>4.15.7</t>
  </si>
  <si>
    <t>SK 03.1</t>
  </si>
  <si>
    <t>zahradní plastové křesílko s područkami, vyrobeno z polypropylenu, nosnost 110 kg, vhodné do zátěžových prostor a exterieru, výška 83 cm, Hl. 60 cm, výška sedu 45 cm, barva limetkově zelená</t>
  </si>
  <si>
    <t>194</t>
  </si>
  <si>
    <t>SK 03.2</t>
  </si>
  <si>
    <t>zahradní plastové křesílko s područkami, vyrobeno z polypropylenu, nosnost 110 kg, vhodné do zátěžových prostor a exterieru, výška 83 cm, Hl. 60 cm, výška sedu 45 cm, barva bílá</t>
  </si>
  <si>
    <t>196</t>
  </si>
  <si>
    <t>SK 03.3</t>
  </si>
  <si>
    <t>zahradní barový stolek, bílá deska z termoplastu, kovová hydraulická podnož chromovaná, nastavitelná výška pomocí hydraulického pístu, vel. 62 x 62 x 18</t>
  </si>
  <si>
    <t>198</t>
  </si>
  <si>
    <t>M 01</t>
  </si>
  <si>
    <t>Eloxované informační tabulky názvy místností, velikost 300/150mm, vyměnitelné popisy</t>
  </si>
  <si>
    <t>204</t>
  </si>
  <si>
    <t>M 02</t>
  </si>
  <si>
    <t>Eloxované informační tabulky piktogramy, velikost 150/150 mm</t>
  </si>
  <si>
    <t>206</t>
  </si>
  <si>
    <t>M 03</t>
  </si>
  <si>
    <t>Výstražné tabulky a označení dle PBŘS</t>
  </si>
  <si>
    <t>208</t>
  </si>
  <si>
    <t>M 04</t>
  </si>
  <si>
    <t>barová židle kovová elox, plastový bílý sedák, výškově nastavitelná, nízká opěrka</t>
  </si>
  <si>
    <t>210</t>
  </si>
  <si>
    <t>M 05</t>
  </si>
  <si>
    <t>konferenční set, kulatý stůl d=700 mm, bílý plast, podnož bílá, 5 konferenční křesel, barevné provedení viz koberec, nerezová podnož</t>
  </si>
  <si>
    <t>set</t>
  </si>
  <si>
    <t>212</t>
  </si>
  <si>
    <t>M 06</t>
  </si>
  <si>
    <t>jednací stůl pro 4 osoby, oválný, velikost 1800/900mm, MDF deska lakovaná, podnož výškově nastavitelná, bílý elox</t>
  </si>
  <si>
    <t>214</t>
  </si>
  <si>
    <t>M 07</t>
  </si>
  <si>
    <t>jednací židle, nepojízdná s područkami, materiál plast, barva limeta, chromovaná podnož</t>
  </si>
  <si>
    <t>216</t>
  </si>
  <si>
    <t>M 08</t>
  </si>
  <si>
    <t>kancelářská židle, design viz. stávající ve 3.np, pojízdná s područkami</t>
  </si>
  <si>
    <t>218</t>
  </si>
  <si>
    <t>M 09</t>
  </si>
  <si>
    <t>220</t>
  </si>
  <si>
    <t>M 10</t>
  </si>
  <si>
    <t>skříň vysoká na šanony 6OH, otevíravá , policový systém, 800/450 mm</t>
  </si>
  <si>
    <t>222</t>
  </si>
  <si>
    <t>M 11</t>
  </si>
  <si>
    <t>sedací systém složený z křesel,křesla polstrovaná, barevná, výběr barev dle logo X port ( limetka, šedá, modrá, růžová, tyrkysová), snímatelný potah látkový, výplň ultracelová pěna, podnož mořený buk</t>
  </si>
  <si>
    <t>-1382803824</t>
  </si>
  <si>
    <t>M 12</t>
  </si>
  <si>
    <t>akustický box - je složen z akustických zvuk pohlcujících stěn, stěny jsou sendvičového složení s jádrem DTD 18mm, oboustranně obloženým akustickou pěnou rozdílně tvarovanou z vnitřní a vnější strany, čalouněné v látce dle výběru ze vzorníku</t>
  </si>
  <si>
    <t>-1314546975</t>
  </si>
  <si>
    <t>(plstěnou látkou na bázi vlny (felt). Nožky výšky 39 mm z černě lakované MDF. Barva čalounění: bílá, šedá, zelená. Součástí akustické stěny je stůl, držák monitoru a zásuvka.</t>
  </si>
  <si>
    <t>M 13</t>
  </si>
  <si>
    <t>Designové malé konferenční stolky s cetrální ocelovou nohou z lakované oceli a deskou (lakovaná MDF/dubová dýha/sklo) nepravidelného tvaru. Barva růžová , bílá, velikost 62x48x39</t>
  </si>
  <si>
    <t>228</t>
  </si>
  <si>
    <t>M 14</t>
  </si>
  <si>
    <t>Závěsné křeslo křeslo ve tvaru koule, dřevěná kostra vystlaná polštářem- bavlna ,kostra křesla- smrkový lepený profil, barva natura., Rozměr: 121 x 118 x 69 cm, Nosnost: 120 kg, Materiál: dřevo/polycotton, Hmotnost: 20 kg</t>
  </si>
  <si>
    <t>230</t>
  </si>
  <si>
    <t>SO 01i - Stěhování mobiliáře</t>
  </si>
  <si>
    <t xml:space="preserve">    792 - Mobiliář</t>
  </si>
  <si>
    <t>792-R01</t>
  </si>
  <si>
    <t>Kancelářský stůl 80x160cm - M+D</t>
  </si>
  <si>
    <t>957589186</t>
  </si>
  <si>
    <t>792-R02</t>
  </si>
  <si>
    <t>Kancelářská židle pojízdná - M+D</t>
  </si>
  <si>
    <t>-1956990484</t>
  </si>
  <si>
    <t>792-R03</t>
  </si>
  <si>
    <t>Studijní židle plastová - M+D</t>
  </si>
  <si>
    <t>1198453927</t>
  </si>
  <si>
    <t>792-R04</t>
  </si>
  <si>
    <t>Konferenční židle plastová - M+D</t>
  </si>
  <si>
    <t>725307145</t>
  </si>
  <si>
    <t>792-R05</t>
  </si>
  <si>
    <t>Skříň šatní 42x80x210 cm - M+D</t>
  </si>
  <si>
    <t>-719465502</t>
  </si>
  <si>
    <t>792-R06</t>
  </si>
  <si>
    <t>Skříňka 80x120x42 cm - M+D</t>
  </si>
  <si>
    <t>-616571848</t>
  </si>
  <si>
    <t>792-R07</t>
  </si>
  <si>
    <t>Kontejner pojízdný 60x47x50 cm - M+D</t>
  </si>
  <si>
    <t>-1909625838</t>
  </si>
  <si>
    <t>792-R08</t>
  </si>
  <si>
    <t>Paraván - M+D</t>
  </si>
  <si>
    <t>74887255</t>
  </si>
  <si>
    <t>792-R09</t>
  </si>
  <si>
    <t>Barová židle - M+D</t>
  </si>
  <si>
    <t>1033053421</t>
  </si>
  <si>
    <t>792-R10</t>
  </si>
  <si>
    <t>Relaxační kostka/pytel - M+D</t>
  </si>
  <si>
    <t>867364402</t>
  </si>
  <si>
    <t>792-R11</t>
  </si>
  <si>
    <t>Stoleček 50x50x30 cm - M+D</t>
  </si>
  <si>
    <t>217616532</t>
  </si>
  <si>
    <t>792-R12</t>
  </si>
  <si>
    <t>Kulečníkový stůl - M+D</t>
  </si>
  <si>
    <t>-978903146</t>
  </si>
  <si>
    <t>792-R13</t>
  </si>
  <si>
    <t>Stolní fotbálek - M+D</t>
  </si>
  <si>
    <t>1019511112</t>
  </si>
  <si>
    <t>792-R14</t>
  </si>
  <si>
    <t>Recepční pult 3 ks 200x90cm, 450x80cm - M+D</t>
  </si>
  <si>
    <t>-411960174</t>
  </si>
  <si>
    <t>792-R15</t>
  </si>
  <si>
    <t>Knihovna 150x150 cm - M+D</t>
  </si>
  <si>
    <t>-375251917</t>
  </si>
  <si>
    <t>792-R16</t>
  </si>
  <si>
    <t>Věšák pojízdný - M+D</t>
  </si>
  <si>
    <t>384131588</t>
  </si>
  <si>
    <t>792-R17</t>
  </si>
  <si>
    <t>Věšák přenosný - M+D</t>
  </si>
  <si>
    <t>1335333797</t>
  </si>
  <si>
    <t>998018002</t>
  </si>
  <si>
    <t>Přesun hmot ruční pro budovy v do 12 m</t>
  </si>
  <si>
    <t>1291427339</t>
  </si>
  <si>
    <t>z 2NP z místa realizace stavby do 1NP do místa určení</t>
  </si>
  <si>
    <t>998766194</t>
  </si>
  <si>
    <t>Příplatek k přesunu hmot tonážní 766 za zvětšený přesun do 1000 m</t>
  </si>
  <si>
    <t>367957311</t>
  </si>
  <si>
    <t>998766199</t>
  </si>
  <si>
    <t>Příplatek k přesunu hmot tonážní 766 za zvětšený přesun ZKD 1000 m přes 1000 m</t>
  </si>
  <si>
    <t>-958079864</t>
  </si>
  <si>
    <t>celkem 13 km</t>
  </si>
  <si>
    <t>SO 02 - Dešťová kanalizace</t>
  </si>
  <si>
    <t xml:space="preserve">    1 - Zemní práce</t>
  </si>
  <si>
    <t xml:space="preserve">    8 - Trubní vedení</t>
  </si>
  <si>
    <t xml:space="preserve">      87 - Potrubí z trub plastických a skleněných</t>
  </si>
  <si>
    <t xml:space="preserve">      88 - Vedení elektro</t>
  </si>
  <si>
    <t xml:space="preserve">      89 - Ostatní konstrukce</t>
  </si>
  <si>
    <t>130-R01</t>
  </si>
  <si>
    <t>Výkop pro potrubí</t>
  </si>
  <si>
    <t>130-R02</t>
  </si>
  <si>
    <t>Doprava a vnitrostaveništní přemístění</t>
  </si>
  <si>
    <t>87-R01</t>
  </si>
  <si>
    <t>Potrubí PVC KGEN SN 4  d160</t>
  </si>
  <si>
    <t>87-R02</t>
  </si>
  <si>
    <t>Potrubí PVC KGEN SN 4  d200</t>
  </si>
  <si>
    <t>87-R03</t>
  </si>
  <si>
    <t>Tvarovky</t>
  </si>
  <si>
    <t>87-R04</t>
  </si>
  <si>
    <t>Zkouška těsnosti potrubí</t>
  </si>
  <si>
    <t>87-R05</t>
  </si>
  <si>
    <t>Napojení do stávající kanalizační rozvody</t>
  </si>
  <si>
    <t>88-R01</t>
  </si>
  <si>
    <t>Signalizační folie</t>
  </si>
  <si>
    <t>88-R02</t>
  </si>
  <si>
    <t>Signalizační vodič  CY  2,5</t>
  </si>
  <si>
    <t>89-R01</t>
  </si>
  <si>
    <t>Retenční samonosná plastová nádrž objem 15 m3 vnitřní průměr 3,1 m výška 2 m hmotnost 300 kg</t>
  </si>
  <si>
    <t>-2091393682</t>
  </si>
  <si>
    <t>89-R02</t>
  </si>
  <si>
    <t>Revizní šachta -betonová  DN 1000/160</t>
  </si>
  <si>
    <t>-841825072</t>
  </si>
  <si>
    <t>89-R03</t>
  </si>
  <si>
    <t>Revizní šachta -plastová  DN 600/160</t>
  </si>
  <si>
    <t>2104842571</t>
  </si>
  <si>
    <t>89-R04</t>
  </si>
  <si>
    <t>Lapač střešních splavenin  DN 15 - litina</t>
  </si>
  <si>
    <t>-154085583</t>
  </si>
  <si>
    <t>89-R05</t>
  </si>
  <si>
    <t>Technický dozor</t>
  </si>
  <si>
    <t>2078056508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</si>
</sst>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24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4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166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27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6" fillId="0" borderId="23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>
      <alignment vertical="center"/>
    </xf>
    <xf numFmtId="4" fontId="27" fillId="4" borderId="0" xfId="0" applyNumberFormat="1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0" fillId="0" borderId="0" xfId="0" applyBorder="1"/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6" fillId="2" borderId="0" xfId="20" applyFont="1" applyFill="1" applyAlignment="1" applyProtection="1">
      <alignment horizontal="center" vertical="center"/>
      <protection/>
    </xf>
    <xf numFmtId="0" fontId="17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7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5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4" fontId="27" fillId="4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0" borderId="24" xfId="0" applyNumberFormat="1" applyFont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3"/>
  <sheetViews>
    <sheetView showGridLines="0" tabSelected="1" workbookViewId="0" topLeftCell="A1">
      <pane ySplit="1" topLeftCell="A2" activePane="bottomLeft" state="frozen"/>
      <selection pane="topLeft" activeCell="AD133" sqref="AD133"/>
      <selection pane="bottomLeft" activeCell="AK26" sqref="AK26:AO26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33" width="2.5" style="91" customWidth="1"/>
    <col min="34" max="34" width="3.33203125" style="91" customWidth="1"/>
    <col min="35" max="37" width="2.5" style="91" customWidth="1"/>
    <col min="38" max="38" width="8.33203125" style="91" customWidth="1"/>
    <col min="39" max="39" width="3.33203125" style="91" customWidth="1"/>
    <col min="40" max="40" width="13.33203125" style="91" customWidth="1"/>
    <col min="41" max="41" width="7.5" style="91" customWidth="1"/>
    <col min="42" max="42" width="4.16015625" style="91" customWidth="1"/>
    <col min="43" max="43" width="1.66796875" style="91" customWidth="1"/>
    <col min="44" max="44" width="13.66015625" style="91" customWidth="1"/>
    <col min="45" max="46" width="25.83203125" style="91" hidden="1" customWidth="1"/>
    <col min="47" max="47" width="25" style="91" hidden="1" customWidth="1"/>
    <col min="48" max="52" width="21.66015625" style="91" hidden="1" customWidth="1"/>
    <col min="53" max="53" width="19.16015625" style="91" hidden="1" customWidth="1"/>
    <col min="54" max="54" width="25" style="91" hidden="1" customWidth="1"/>
    <col min="55" max="56" width="19.16015625" style="91" hidden="1" customWidth="1"/>
    <col min="57" max="57" width="66.5" style="91" customWidth="1"/>
    <col min="58" max="70" width="9.33203125" style="91" customWidth="1"/>
    <col min="71" max="89" width="9.33203125" style="91" hidden="1" customWidth="1"/>
    <col min="90" max="16384" width="9.33203125" style="9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88" t="s">
        <v>7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R2" s="256" t="s">
        <v>8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3" t="s">
        <v>9</v>
      </c>
      <c r="BT2" s="13" t="s">
        <v>10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9</v>
      </c>
      <c r="BT3" s="13" t="s">
        <v>11</v>
      </c>
    </row>
    <row r="4" spans="2:71" ht="36.95" customHeight="1">
      <c r="B4" s="17"/>
      <c r="C4" s="277" t="s">
        <v>12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18"/>
      <c r="AS4" s="19" t="s">
        <v>13</v>
      </c>
      <c r="BS4" s="13" t="s">
        <v>14</v>
      </c>
    </row>
    <row r="5" spans="2:71" ht="14.45" customHeight="1">
      <c r="B5" s="17"/>
      <c r="C5" s="84"/>
      <c r="D5" s="20" t="s">
        <v>15</v>
      </c>
      <c r="E5" s="84"/>
      <c r="F5" s="84"/>
      <c r="G5" s="84"/>
      <c r="H5" s="84"/>
      <c r="I5" s="84"/>
      <c r="J5" s="84"/>
      <c r="K5" s="290" t="s">
        <v>16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84"/>
      <c r="AQ5" s="18"/>
      <c r="BS5" s="13" t="s">
        <v>9</v>
      </c>
    </row>
    <row r="6" spans="2:71" ht="36.95" customHeight="1">
      <c r="B6" s="17"/>
      <c r="C6" s="84"/>
      <c r="D6" s="21" t="s">
        <v>17</v>
      </c>
      <c r="E6" s="84"/>
      <c r="F6" s="84"/>
      <c r="G6" s="84"/>
      <c r="H6" s="84"/>
      <c r="I6" s="84"/>
      <c r="J6" s="84"/>
      <c r="K6" s="291" t="s">
        <v>18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84"/>
      <c r="AQ6" s="18"/>
      <c r="BS6" s="13" t="s">
        <v>19</v>
      </c>
    </row>
    <row r="7" spans="2:71" ht="14.45" customHeight="1">
      <c r="B7" s="17"/>
      <c r="C7" s="84"/>
      <c r="D7" s="93" t="s">
        <v>20</v>
      </c>
      <c r="E7" s="84"/>
      <c r="F7" s="84"/>
      <c r="G7" s="84"/>
      <c r="H7" s="84"/>
      <c r="I7" s="84"/>
      <c r="J7" s="84"/>
      <c r="K7" s="83" t="s">
        <v>5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93" t="s">
        <v>21</v>
      </c>
      <c r="AL7" s="84"/>
      <c r="AM7" s="84"/>
      <c r="AN7" s="83" t="s">
        <v>5</v>
      </c>
      <c r="AO7" s="84"/>
      <c r="AP7" s="84"/>
      <c r="AQ7" s="18"/>
      <c r="BS7" s="13" t="s">
        <v>22</v>
      </c>
    </row>
    <row r="8" spans="2:71" ht="14.45" customHeight="1">
      <c r="B8" s="17"/>
      <c r="C8" s="84"/>
      <c r="D8" s="93" t="s">
        <v>23</v>
      </c>
      <c r="E8" s="84"/>
      <c r="F8" s="84"/>
      <c r="G8" s="84"/>
      <c r="H8" s="84"/>
      <c r="I8" s="84"/>
      <c r="J8" s="84"/>
      <c r="K8" s="83" t="s">
        <v>24</v>
      </c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93" t="s">
        <v>25</v>
      </c>
      <c r="AL8" s="84"/>
      <c r="AM8" s="84"/>
      <c r="AN8" s="97">
        <v>42962</v>
      </c>
      <c r="AO8" s="84"/>
      <c r="AP8" s="84"/>
      <c r="AQ8" s="18"/>
      <c r="BS8" s="13" t="s">
        <v>26</v>
      </c>
    </row>
    <row r="9" spans="2:71" ht="14.45" customHeight="1">
      <c r="B9" s="17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18"/>
      <c r="BS9" s="13" t="s">
        <v>27</v>
      </c>
    </row>
    <row r="10" spans="2:71" ht="14.45" customHeight="1">
      <c r="B10" s="17"/>
      <c r="C10" s="84"/>
      <c r="D10" s="93" t="s">
        <v>28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93" t="s">
        <v>29</v>
      </c>
      <c r="AL10" s="84"/>
      <c r="AM10" s="84"/>
      <c r="AN10" s="83" t="s">
        <v>5</v>
      </c>
      <c r="AO10" s="84"/>
      <c r="AP10" s="84"/>
      <c r="AQ10" s="18"/>
      <c r="BS10" s="13" t="s">
        <v>19</v>
      </c>
    </row>
    <row r="11" spans="2:71" ht="18.4" customHeight="1">
      <c r="B11" s="17"/>
      <c r="C11" s="84"/>
      <c r="D11" s="84"/>
      <c r="E11" s="83" t="s">
        <v>30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93" t="s">
        <v>31</v>
      </c>
      <c r="AL11" s="84"/>
      <c r="AM11" s="84"/>
      <c r="AN11" s="83" t="s">
        <v>5</v>
      </c>
      <c r="AO11" s="84"/>
      <c r="AP11" s="84"/>
      <c r="AQ11" s="18"/>
      <c r="BS11" s="13" t="s">
        <v>19</v>
      </c>
    </row>
    <row r="12" spans="2:71" ht="6.95" customHeight="1">
      <c r="B12" s="17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18"/>
      <c r="BS12" s="13" t="s">
        <v>19</v>
      </c>
    </row>
    <row r="13" spans="2:71" ht="14.45" customHeight="1">
      <c r="B13" s="17"/>
      <c r="C13" s="84"/>
      <c r="D13" s="93" t="s">
        <v>32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3" t="s">
        <v>29</v>
      </c>
      <c r="AL13" s="84"/>
      <c r="AM13" s="84"/>
      <c r="AN13" s="83" t="s">
        <v>5</v>
      </c>
      <c r="AO13" s="84"/>
      <c r="AP13" s="84"/>
      <c r="AQ13" s="18"/>
      <c r="BS13" s="13" t="s">
        <v>19</v>
      </c>
    </row>
    <row r="14" spans="2:71" ht="15">
      <c r="B14" s="17"/>
      <c r="C14" s="84"/>
      <c r="D14" s="84"/>
      <c r="E14" s="83" t="s">
        <v>30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3" t="s">
        <v>31</v>
      </c>
      <c r="AL14" s="84"/>
      <c r="AM14" s="84"/>
      <c r="AN14" s="83" t="s">
        <v>5</v>
      </c>
      <c r="AO14" s="84"/>
      <c r="AP14" s="84"/>
      <c r="AQ14" s="18"/>
      <c r="BS14" s="13" t="s">
        <v>19</v>
      </c>
    </row>
    <row r="15" spans="2:71" ht="6.95" customHeight="1">
      <c r="B15" s="17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18"/>
      <c r="BS15" s="13" t="s">
        <v>6</v>
      </c>
    </row>
    <row r="16" spans="2:71" ht="14.45" customHeight="1">
      <c r="B16" s="17"/>
      <c r="C16" s="84"/>
      <c r="D16" s="93" t="s">
        <v>33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93" t="s">
        <v>29</v>
      </c>
      <c r="AL16" s="84"/>
      <c r="AM16" s="84"/>
      <c r="AN16" s="83" t="s">
        <v>5</v>
      </c>
      <c r="AO16" s="84"/>
      <c r="AP16" s="84"/>
      <c r="AQ16" s="18"/>
      <c r="BS16" s="13" t="s">
        <v>6</v>
      </c>
    </row>
    <row r="17" spans="2:71" ht="18.4" customHeight="1">
      <c r="B17" s="17"/>
      <c r="C17" s="84"/>
      <c r="D17" s="84"/>
      <c r="E17" s="83" t="s">
        <v>30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93" t="s">
        <v>31</v>
      </c>
      <c r="AL17" s="84"/>
      <c r="AM17" s="84"/>
      <c r="AN17" s="83" t="s">
        <v>5</v>
      </c>
      <c r="AO17" s="84"/>
      <c r="AP17" s="84"/>
      <c r="AQ17" s="18"/>
      <c r="BS17" s="13" t="s">
        <v>34</v>
      </c>
    </row>
    <row r="18" spans="2:71" ht="6.95" customHeight="1">
      <c r="B18" s="17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18"/>
      <c r="BS18" s="13" t="s">
        <v>9</v>
      </c>
    </row>
    <row r="19" spans="2:71" ht="14.45" customHeight="1">
      <c r="B19" s="17"/>
      <c r="C19" s="84"/>
      <c r="D19" s="93" t="s">
        <v>35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93" t="s">
        <v>29</v>
      </c>
      <c r="AL19" s="84"/>
      <c r="AM19" s="84"/>
      <c r="AN19" s="83" t="s">
        <v>5</v>
      </c>
      <c r="AO19" s="84"/>
      <c r="AP19" s="84"/>
      <c r="AQ19" s="18"/>
      <c r="BS19" s="13" t="s">
        <v>9</v>
      </c>
    </row>
    <row r="20" spans="2:43" ht="18.4" customHeight="1">
      <c r="B20" s="17"/>
      <c r="C20" s="84"/>
      <c r="D20" s="84"/>
      <c r="E20" s="83" t="s">
        <v>30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93" t="s">
        <v>31</v>
      </c>
      <c r="AL20" s="84"/>
      <c r="AM20" s="84"/>
      <c r="AN20" s="83" t="s">
        <v>5</v>
      </c>
      <c r="AO20" s="84"/>
      <c r="AP20" s="84"/>
      <c r="AQ20" s="18"/>
    </row>
    <row r="21" spans="2:43" ht="6.95" customHeight="1">
      <c r="B21" s="17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18"/>
    </row>
    <row r="22" spans="2:43" ht="15">
      <c r="B22" s="17"/>
      <c r="C22" s="84"/>
      <c r="D22" s="93" t="s">
        <v>36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18"/>
    </row>
    <row r="23" spans="2:43" ht="22.5" customHeight="1">
      <c r="B23" s="17"/>
      <c r="C23" s="84"/>
      <c r="D23" s="84"/>
      <c r="E23" s="292" t="s">
        <v>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84"/>
      <c r="AP23" s="84"/>
      <c r="AQ23" s="18"/>
    </row>
    <row r="24" spans="2:43" ht="6.95" customHeight="1">
      <c r="B24" s="17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18"/>
    </row>
    <row r="25" spans="2:43" ht="6.95" customHeight="1">
      <c r="B25" s="17"/>
      <c r="C25" s="8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84"/>
      <c r="AQ25" s="18"/>
    </row>
    <row r="26" spans="2:43" ht="14.45" customHeight="1">
      <c r="B26" s="17"/>
      <c r="C26" s="84"/>
      <c r="D26" s="23" t="s">
        <v>37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265">
        <f>ROUND(AG87,2)</f>
        <v>0</v>
      </c>
      <c r="AL26" s="266"/>
      <c r="AM26" s="266"/>
      <c r="AN26" s="266"/>
      <c r="AO26" s="266"/>
      <c r="AP26" s="84"/>
      <c r="AQ26" s="18"/>
    </row>
    <row r="27" spans="2:43" ht="14.45" customHeight="1">
      <c r="B27" s="17"/>
      <c r="C27" s="84"/>
      <c r="D27" s="23" t="s">
        <v>38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265">
        <f>ROUND(AG100,2)</f>
        <v>0</v>
      </c>
      <c r="AL27" s="265"/>
      <c r="AM27" s="265"/>
      <c r="AN27" s="265"/>
      <c r="AO27" s="265"/>
      <c r="AP27" s="84"/>
      <c r="AQ27" s="18"/>
    </row>
    <row r="28" spans="2:43" s="1" customFormat="1" ht="6.95" customHeight="1">
      <c r="B28" s="2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25"/>
    </row>
    <row r="29" spans="2:43" s="1" customFormat="1" ht="25.9" customHeight="1">
      <c r="B29" s="24"/>
      <c r="C29" s="94"/>
      <c r="D29" s="26" t="s">
        <v>39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286">
        <f>ROUND(AK26+AK27,2)</f>
        <v>0</v>
      </c>
      <c r="AL29" s="287"/>
      <c r="AM29" s="287"/>
      <c r="AN29" s="287"/>
      <c r="AO29" s="287"/>
      <c r="AP29" s="94"/>
      <c r="AQ29" s="25"/>
    </row>
    <row r="30" spans="2:43" s="1" customFormat="1" ht="6.95" customHeight="1">
      <c r="B30" s="2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25"/>
    </row>
    <row r="31" spans="2:43" s="2" customFormat="1" ht="14.45" customHeight="1">
      <c r="B31" s="27"/>
      <c r="C31" s="86"/>
      <c r="D31" s="92" t="s">
        <v>40</v>
      </c>
      <c r="E31" s="86"/>
      <c r="F31" s="92" t="s">
        <v>41</v>
      </c>
      <c r="G31" s="86"/>
      <c r="H31" s="86"/>
      <c r="I31" s="86"/>
      <c r="J31" s="86"/>
      <c r="K31" s="86"/>
      <c r="L31" s="283">
        <v>0.21</v>
      </c>
      <c r="M31" s="284"/>
      <c r="N31" s="284"/>
      <c r="O31" s="284"/>
      <c r="P31" s="86"/>
      <c r="Q31" s="86"/>
      <c r="R31" s="86"/>
      <c r="S31" s="86"/>
      <c r="T31" s="28" t="s">
        <v>42</v>
      </c>
      <c r="U31" s="86"/>
      <c r="V31" s="86"/>
      <c r="W31" s="285">
        <f>ROUND(AZ87+SUM(CD101),2)</f>
        <v>0</v>
      </c>
      <c r="X31" s="284"/>
      <c r="Y31" s="284"/>
      <c r="Z31" s="284"/>
      <c r="AA31" s="284"/>
      <c r="AB31" s="284"/>
      <c r="AC31" s="284"/>
      <c r="AD31" s="284"/>
      <c r="AE31" s="284"/>
      <c r="AF31" s="86"/>
      <c r="AG31" s="86"/>
      <c r="AH31" s="86"/>
      <c r="AI31" s="86"/>
      <c r="AJ31" s="86"/>
      <c r="AK31" s="285">
        <f>ROUND(AV87+SUM(BY101),2)</f>
        <v>0</v>
      </c>
      <c r="AL31" s="284"/>
      <c r="AM31" s="284"/>
      <c r="AN31" s="284"/>
      <c r="AO31" s="284"/>
      <c r="AP31" s="86"/>
      <c r="AQ31" s="29"/>
    </row>
    <row r="32" spans="2:43" s="2" customFormat="1" ht="14.45" customHeight="1">
      <c r="B32" s="27"/>
      <c r="C32" s="86"/>
      <c r="D32" s="86"/>
      <c r="E32" s="86"/>
      <c r="F32" s="92" t="s">
        <v>43</v>
      </c>
      <c r="G32" s="86"/>
      <c r="H32" s="86"/>
      <c r="I32" s="86"/>
      <c r="J32" s="86"/>
      <c r="K32" s="86"/>
      <c r="L32" s="283">
        <v>0.15</v>
      </c>
      <c r="M32" s="284"/>
      <c r="N32" s="284"/>
      <c r="O32" s="284"/>
      <c r="P32" s="86"/>
      <c r="Q32" s="86"/>
      <c r="R32" s="86"/>
      <c r="S32" s="86"/>
      <c r="T32" s="28" t="s">
        <v>42</v>
      </c>
      <c r="U32" s="86"/>
      <c r="V32" s="86"/>
      <c r="W32" s="285">
        <f>ROUND(BA87+SUM(CE101),2)</f>
        <v>0</v>
      </c>
      <c r="X32" s="284"/>
      <c r="Y32" s="284"/>
      <c r="Z32" s="284"/>
      <c r="AA32" s="284"/>
      <c r="AB32" s="284"/>
      <c r="AC32" s="284"/>
      <c r="AD32" s="284"/>
      <c r="AE32" s="284"/>
      <c r="AF32" s="86"/>
      <c r="AG32" s="86"/>
      <c r="AH32" s="86"/>
      <c r="AI32" s="86"/>
      <c r="AJ32" s="86"/>
      <c r="AK32" s="285">
        <f>ROUND(AW87+SUM(BZ101),2)</f>
        <v>0</v>
      </c>
      <c r="AL32" s="284"/>
      <c r="AM32" s="284"/>
      <c r="AN32" s="284"/>
      <c r="AO32" s="284"/>
      <c r="AP32" s="86"/>
      <c r="AQ32" s="29"/>
    </row>
    <row r="33" spans="2:43" s="2" customFormat="1" ht="14.45" customHeight="1" hidden="1">
      <c r="B33" s="27"/>
      <c r="C33" s="86"/>
      <c r="D33" s="86"/>
      <c r="E33" s="86"/>
      <c r="F33" s="92" t="s">
        <v>44</v>
      </c>
      <c r="G33" s="86"/>
      <c r="H33" s="86"/>
      <c r="I33" s="86"/>
      <c r="J33" s="86"/>
      <c r="K33" s="86"/>
      <c r="L33" s="283">
        <v>0.21</v>
      </c>
      <c r="M33" s="284"/>
      <c r="N33" s="284"/>
      <c r="O33" s="284"/>
      <c r="P33" s="86"/>
      <c r="Q33" s="86"/>
      <c r="R33" s="86"/>
      <c r="S33" s="86"/>
      <c r="T33" s="28" t="s">
        <v>42</v>
      </c>
      <c r="U33" s="86"/>
      <c r="V33" s="86"/>
      <c r="W33" s="285">
        <f>ROUND(BB87+SUM(CF101),2)</f>
        <v>0</v>
      </c>
      <c r="X33" s="284"/>
      <c r="Y33" s="284"/>
      <c r="Z33" s="284"/>
      <c r="AA33" s="284"/>
      <c r="AB33" s="284"/>
      <c r="AC33" s="284"/>
      <c r="AD33" s="284"/>
      <c r="AE33" s="284"/>
      <c r="AF33" s="86"/>
      <c r="AG33" s="86"/>
      <c r="AH33" s="86"/>
      <c r="AI33" s="86"/>
      <c r="AJ33" s="86"/>
      <c r="AK33" s="285">
        <v>0</v>
      </c>
      <c r="AL33" s="284"/>
      <c r="AM33" s="284"/>
      <c r="AN33" s="284"/>
      <c r="AO33" s="284"/>
      <c r="AP33" s="86"/>
      <c r="AQ33" s="29"/>
    </row>
    <row r="34" spans="2:43" s="2" customFormat="1" ht="14.45" customHeight="1" hidden="1">
      <c r="B34" s="27"/>
      <c r="C34" s="86"/>
      <c r="D34" s="86"/>
      <c r="E34" s="86"/>
      <c r="F34" s="92" t="s">
        <v>45</v>
      </c>
      <c r="G34" s="86"/>
      <c r="H34" s="86"/>
      <c r="I34" s="86"/>
      <c r="J34" s="86"/>
      <c r="K34" s="86"/>
      <c r="L34" s="283">
        <v>0.15</v>
      </c>
      <c r="M34" s="284"/>
      <c r="N34" s="284"/>
      <c r="O34" s="284"/>
      <c r="P34" s="86"/>
      <c r="Q34" s="86"/>
      <c r="R34" s="86"/>
      <c r="S34" s="86"/>
      <c r="T34" s="28" t="s">
        <v>42</v>
      </c>
      <c r="U34" s="86"/>
      <c r="V34" s="86"/>
      <c r="W34" s="285">
        <f>ROUND(BC87+SUM(CG101),2)</f>
        <v>0</v>
      </c>
      <c r="X34" s="284"/>
      <c r="Y34" s="284"/>
      <c r="Z34" s="284"/>
      <c r="AA34" s="284"/>
      <c r="AB34" s="284"/>
      <c r="AC34" s="284"/>
      <c r="AD34" s="284"/>
      <c r="AE34" s="284"/>
      <c r="AF34" s="86"/>
      <c r="AG34" s="86"/>
      <c r="AH34" s="86"/>
      <c r="AI34" s="86"/>
      <c r="AJ34" s="86"/>
      <c r="AK34" s="285">
        <v>0</v>
      </c>
      <c r="AL34" s="284"/>
      <c r="AM34" s="284"/>
      <c r="AN34" s="284"/>
      <c r="AO34" s="284"/>
      <c r="AP34" s="86"/>
      <c r="AQ34" s="29"/>
    </row>
    <row r="35" spans="2:43" s="2" customFormat="1" ht="14.45" customHeight="1" hidden="1">
      <c r="B35" s="27"/>
      <c r="C35" s="86"/>
      <c r="D35" s="86"/>
      <c r="E35" s="86"/>
      <c r="F35" s="92" t="s">
        <v>46</v>
      </c>
      <c r="G35" s="86"/>
      <c r="H35" s="86"/>
      <c r="I35" s="86"/>
      <c r="J35" s="86"/>
      <c r="K35" s="86"/>
      <c r="L35" s="283">
        <v>0</v>
      </c>
      <c r="M35" s="284"/>
      <c r="N35" s="284"/>
      <c r="O35" s="284"/>
      <c r="P35" s="86"/>
      <c r="Q35" s="86"/>
      <c r="R35" s="86"/>
      <c r="S35" s="86"/>
      <c r="T35" s="28" t="s">
        <v>42</v>
      </c>
      <c r="U35" s="86"/>
      <c r="V35" s="86"/>
      <c r="W35" s="285">
        <f>ROUND(BD87+SUM(CH101),2)</f>
        <v>0</v>
      </c>
      <c r="X35" s="284"/>
      <c r="Y35" s="284"/>
      <c r="Z35" s="284"/>
      <c r="AA35" s="284"/>
      <c r="AB35" s="284"/>
      <c r="AC35" s="284"/>
      <c r="AD35" s="284"/>
      <c r="AE35" s="284"/>
      <c r="AF35" s="86"/>
      <c r="AG35" s="86"/>
      <c r="AH35" s="86"/>
      <c r="AI35" s="86"/>
      <c r="AJ35" s="86"/>
      <c r="AK35" s="285">
        <v>0</v>
      </c>
      <c r="AL35" s="284"/>
      <c r="AM35" s="284"/>
      <c r="AN35" s="284"/>
      <c r="AO35" s="284"/>
      <c r="AP35" s="86"/>
      <c r="AQ35" s="29"/>
    </row>
    <row r="36" spans="2:43" s="1" customFormat="1" ht="6.95" customHeight="1">
      <c r="B36" s="2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25"/>
    </row>
    <row r="37" spans="2:43" s="1" customFormat="1" ht="25.9" customHeight="1">
      <c r="B37" s="24"/>
      <c r="C37" s="30"/>
      <c r="D37" s="31" t="s">
        <v>47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32" t="s">
        <v>48</v>
      </c>
      <c r="U37" s="87"/>
      <c r="V37" s="87"/>
      <c r="W37" s="87"/>
      <c r="X37" s="273" t="s">
        <v>49</v>
      </c>
      <c r="Y37" s="274"/>
      <c r="Z37" s="274"/>
      <c r="AA37" s="274"/>
      <c r="AB37" s="274"/>
      <c r="AC37" s="87"/>
      <c r="AD37" s="87"/>
      <c r="AE37" s="87"/>
      <c r="AF37" s="87"/>
      <c r="AG37" s="87"/>
      <c r="AH37" s="87"/>
      <c r="AI37" s="87"/>
      <c r="AJ37" s="87"/>
      <c r="AK37" s="275">
        <f>SUM(AK29:AK35)</f>
        <v>0</v>
      </c>
      <c r="AL37" s="274"/>
      <c r="AM37" s="274"/>
      <c r="AN37" s="274"/>
      <c r="AO37" s="276"/>
      <c r="AP37" s="30"/>
      <c r="AQ37" s="25"/>
    </row>
    <row r="38" spans="2:43" s="1" customFormat="1" ht="14.45" customHeight="1">
      <c r="B38" s="2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25"/>
    </row>
    <row r="39" spans="2:43" ht="13.5">
      <c r="B39" s="17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18"/>
    </row>
    <row r="40" spans="2:43" ht="13.5">
      <c r="B40" s="17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18"/>
    </row>
    <row r="41" spans="2:43" ht="13.5">
      <c r="B41" s="17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18"/>
    </row>
    <row r="42" spans="2:43" ht="13.5">
      <c r="B42" s="17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18"/>
    </row>
    <row r="43" spans="2:43" ht="13.5">
      <c r="B43" s="17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18"/>
    </row>
    <row r="44" spans="2:43" ht="13.5">
      <c r="B44" s="17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18"/>
    </row>
    <row r="45" spans="2:43" ht="13.5">
      <c r="B45" s="17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18"/>
    </row>
    <row r="46" spans="2:43" ht="13.5">
      <c r="B46" s="17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18"/>
    </row>
    <row r="47" spans="2:43" ht="13.5">
      <c r="B47" s="17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18"/>
    </row>
    <row r="48" spans="2:43" ht="13.5">
      <c r="B48" s="17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18"/>
    </row>
    <row r="49" spans="2:43" s="1" customFormat="1" ht="15">
      <c r="B49" s="24"/>
      <c r="C49" s="94"/>
      <c r="D49" s="33" t="s">
        <v>50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34"/>
      <c r="AA49" s="94"/>
      <c r="AB49" s="94"/>
      <c r="AC49" s="33" t="s">
        <v>51</v>
      </c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34"/>
      <c r="AP49" s="94"/>
      <c r="AQ49" s="25"/>
    </row>
    <row r="50" spans="2:43" ht="13.5">
      <c r="B50" s="17"/>
      <c r="C50" s="84"/>
      <c r="D50" s="35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36"/>
      <c r="AA50" s="84"/>
      <c r="AB50" s="84"/>
      <c r="AC50" s="35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36"/>
      <c r="AP50" s="84"/>
      <c r="AQ50" s="18"/>
    </row>
    <row r="51" spans="2:43" ht="13.5">
      <c r="B51" s="17"/>
      <c r="C51" s="84"/>
      <c r="D51" s="35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36"/>
      <c r="AA51" s="84"/>
      <c r="AB51" s="84"/>
      <c r="AC51" s="35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36"/>
      <c r="AP51" s="84"/>
      <c r="AQ51" s="18"/>
    </row>
    <row r="52" spans="2:43" ht="13.5">
      <c r="B52" s="17"/>
      <c r="C52" s="84"/>
      <c r="D52" s="35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36"/>
      <c r="AA52" s="84"/>
      <c r="AB52" s="84"/>
      <c r="AC52" s="35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36"/>
      <c r="AP52" s="84"/>
      <c r="AQ52" s="18"/>
    </row>
    <row r="53" spans="2:43" ht="13.5">
      <c r="B53" s="17"/>
      <c r="C53" s="84"/>
      <c r="D53" s="35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36"/>
      <c r="AA53" s="84"/>
      <c r="AB53" s="84"/>
      <c r="AC53" s="35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36"/>
      <c r="AP53" s="84"/>
      <c r="AQ53" s="18"/>
    </row>
    <row r="54" spans="2:43" ht="13.5">
      <c r="B54" s="17"/>
      <c r="C54" s="84"/>
      <c r="D54" s="35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36"/>
      <c r="AA54" s="84"/>
      <c r="AB54" s="84"/>
      <c r="AC54" s="35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36"/>
      <c r="AP54" s="84"/>
      <c r="AQ54" s="18"/>
    </row>
    <row r="55" spans="2:43" ht="13.5">
      <c r="B55" s="17"/>
      <c r="C55" s="84"/>
      <c r="D55" s="35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36"/>
      <c r="AA55" s="84"/>
      <c r="AB55" s="84"/>
      <c r="AC55" s="35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36"/>
      <c r="AP55" s="84"/>
      <c r="AQ55" s="18"/>
    </row>
    <row r="56" spans="2:43" ht="13.5">
      <c r="B56" s="17"/>
      <c r="C56" s="84"/>
      <c r="D56" s="35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36"/>
      <c r="AA56" s="84"/>
      <c r="AB56" s="84"/>
      <c r="AC56" s="35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36"/>
      <c r="AP56" s="84"/>
      <c r="AQ56" s="18"/>
    </row>
    <row r="57" spans="2:43" ht="13.5">
      <c r="B57" s="17"/>
      <c r="C57" s="84"/>
      <c r="D57" s="35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36"/>
      <c r="AA57" s="84"/>
      <c r="AB57" s="84"/>
      <c r="AC57" s="35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36"/>
      <c r="AP57" s="84"/>
      <c r="AQ57" s="18"/>
    </row>
    <row r="58" spans="2:43" s="1" customFormat="1" ht="15">
      <c r="B58" s="24"/>
      <c r="C58" s="94"/>
      <c r="D58" s="37" t="s">
        <v>52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53</v>
      </c>
      <c r="S58" s="38"/>
      <c r="T58" s="38"/>
      <c r="U58" s="38"/>
      <c r="V58" s="38"/>
      <c r="W58" s="38"/>
      <c r="X58" s="38"/>
      <c r="Y58" s="38"/>
      <c r="Z58" s="40"/>
      <c r="AA58" s="94"/>
      <c r="AB58" s="94"/>
      <c r="AC58" s="37" t="s">
        <v>52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53</v>
      </c>
      <c r="AN58" s="38"/>
      <c r="AO58" s="40"/>
      <c r="AP58" s="94"/>
      <c r="AQ58" s="25"/>
    </row>
    <row r="59" spans="2:43" ht="13.5">
      <c r="B59" s="17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18"/>
    </row>
    <row r="60" spans="2:43" s="1" customFormat="1" ht="15">
      <c r="B60" s="24"/>
      <c r="C60" s="94"/>
      <c r="D60" s="33" t="s">
        <v>54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34"/>
      <c r="AA60" s="94"/>
      <c r="AB60" s="94"/>
      <c r="AC60" s="33" t="s">
        <v>55</v>
      </c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34"/>
      <c r="AP60" s="94"/>
      <c r="AQ60" s="25"/>
    </row>
    <row r="61" spans="2:43" ht="13.5">
      <c r="B61" s="17"/>
      <c r="C61" s="84"/>
      <c r="D61" s="35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36"/>
      <c r="AA61" s="84"/>
      <c r="AB61" s="84"/>
      <c r="AC61" s="35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36"/>
      <c r="AP61" s="84"/>
      <c r="AQ61" s="18"/>
    </row>
    <row r="62" spans="2:43" ht="13.5">
      <c r="B62" s="17"/>
      <c r="C62" s="84"/>
      <c r="D62" s="35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36"/>
      <c r="AA62" s="84"/>
      <c r="AB62" s="84"/>
      <c r="AC62" s="35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36"/>
      <c r="AP62" s="84"/>
      <c r="AQ62" s="18"/>
    </row>
    <row r="63" spans="2:43" ht="13.5">
      <c r="B63" s="17"/>
      <c r="C63" s="84"/>
      <c r="D63" s="35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36"/>
      <c r="AA63" s="84"/>
      <c r="AB63" s="84"/>
      <c r="AC63" s="35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36"/>
      <c r="AP63" s="84"/>
      <c r="AQ63" s="18"/>
    </row>
    <row r="64" spans="2:43" ht="13.5">
      <c r="B64" s="17"/>
      <c r="C64" s="84"/>
      <c r="D64" s="35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36"/>
      <c r="AA64" s="84"/>
      <c r="AB64" s="84"/>
      <c r="AC64" s="35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36"/>
      <c r="AP64" s="84"/>
      <c r="AQ64" s="18"/>
    </row>
    <row r="65" spans="2:43" ht="13.5">
      <c r="B65" s="17"/>
      <c r="C65" s="84"/>
      <c r="D65" s="35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36"/>
      <c r="AA65" s="84"/>
      <c r="AB65" s="84"/>
      <c r="AC65" s="35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36"/>
      <c r="AP65" s="84"/>
      <c r="AQ65" s="18"/>
    </row>
    <row r="66" spans="2:43" ht="13.5">
      <c r="B66" s="17"/>
      <c r="C66" s="84"/>
      <c r="D66" s="35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36"/>
      <c r="AA66" s="84"/>
      <c r="AB66" s="84"/>
      <c r="AC66" s="35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36"/>
      <c r="AP66" s="84"/>
      <c r="AQ66" s="18"/>
    </row>
    <row r="67" spans="2:43" ht="13.5">
      <c r="B67" s="17"/>
      <c r="C67" s="84"/>
      <c r="D67" s="35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36"/>
      <c r="AA67" s="84"/>
      <c r="AB67" s="84"/>
      <c r="AC67" s="35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36"/>
      <c r="AP67" s="84"/>
      <c r="AQ67" s="18"/>
    </row>
    <row r="68" spans="2:43" ht="13.5">
      <c r="B68" s="17"/>
      <c r="C68" s="84"/>
      <c r="D68" s="35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36"/>
      <c r="AA68" s="84"/>
      <c r="AB68" s="84"/>
      <c r="AC68" s="35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36"/>
      <c r="AP68" s="84"/>
      <c r="AQ68" s="18"/>
    </row>
    <row r="69" spans="2:43" s="1" customFormat="1" ht="15">
      <c r="B69" s="24"/>
      <c r="C69" s="94"/>
      <c r="D69" s="37" t="s">
        <v>52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53</v>
      </c>
      <c r="S69" s="38"/>
      <c r="T69" s="38"/>
      <c r="U69" s="38"/>
      <c r="V69" s="38"/>
      <c r="W69" s="38"/>
      <c r="X69" s="38"/>
      <c r="Y69" s="38"/>
      <c r="Z69" s="40"/>
      <c r="AA69" s="94"/>
      <c r="AB69" s="94"/>
      <c r="AC69" s="37" t="s">
        <v>52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53</v>
      </c>
      <c r="AN69" s="38"/>
      <c r="AO69" s="40"/>
      <c r="AP69" s="94"/>
      <c r="AQ69" s="25"/>
    </row>
    <row r="70" spans="2:43" s="1" customFormat="1" ht="6.95" customHeight="1">
      <c r="B70" s="2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25"/>
    </row>
    <row r="71" spans="2:43" s="1" customFormat="1" ht="6.9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1" customFormat="1" ht="36.95" customHeight="1">
      <c r="B76" s="24"/>
      <c r="C76" s="277" t="s">
        <v>56</v>
      </c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5"/>
    </row>
    <row r="77" spans="2:43" s="3" customFormat="1" ht="14.45" customHeight="1">
      <c r="B77" s="47"/>
      <c r="C77" s="93" t="s">
        <v>15</v>
      </c>
      <c r="D77" s="89"/>
      <c r="E77" s="89"/>
      <c r="F77" s="89"/>
      <c r="G77" s="89"/>
      <c r="H77" s="89"/>
      <c r="I77" s="89"/>
      <c r="J77" s="89"/>
      <c r="K77" s="89"/>
      <c r="L77" s="89" t="str">
        <f>K5</f>
        <v>2017-37</v>
      </c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48"/>
    </row>
    <row r="78" spans="2:43" s="4" customFormat="1" ht="36.95" customHeight="1">
      <c r="B78" s="49"/>
      <c r="C78" s="50" t="s">
        <v>17</v>
      </c>
      <c r="D78" s="88"/>
      <c r="E78" s="88"/>
      <c r="F78" s="88"/>
      <c r="G78" s="88"/>
      <c r="H78" s="88"/>
      <c r="I78" s="88"/>
      <c r="J78" s="88"/>
      <c r="K78" s="88"/>
      <c r="L78" s="279" t="str">
        <f>K6</f>
        <v>Stavební úpravy v 3. NP a nástavba 4. NP v objektu VŠE - Centrum aplikovaného výzkumu</v>
      </c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88"/>
      <c r="AQ78" s="51"/>
    </row>
    <row r="79" spans="2:43" s="1" customFormat="1" ht="6.95" customHeight="1">
      <c r="B79" s="2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25"/>
    </row>
    <row r="80" spans="2:43" s="1" customFormat="1" ht="15">
      <c r="B80" s="24"/>
      <c r="C80" s="93" t="s">
        <v>23</v>
      </c>
      <c r="D80" s="94"/>
      <c r="E80" s="94"/>
      <c r="F80" s="94"/>
      <c r="G80" s="94"/>
      <c r="H80" s="94"/>
      <c r="I80" s="94"/>
      <c r="J80" s="94"/>
      <c r="K80" s="94"/>
      <c r="L80" s="52" t="str">
        <f>IF(K8="","",K8)</f>
        <v>Jeseniova 2769/208, Praha 3 - Žižkov</v>
      </c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3" t="s">
        <v>25</v>
      </c>
      <c r="AJ80" s="94"/>
      <c r="AK80" s="94"/>
      <c r="AL80" s="94"/>
      <c r="AM80" s="281">
        <v>42962</v>
      </c>
      <c r="AN80" s="282"/>
      <c r="AO80" s="94"/>
      <c r="AP80" s="94"/>
      <c r="AQ80" s="25"/>
    </row>
    <row r="81" spans="2:43" s="1" customFormat="1" ht="6.95" customHeight="1">
      <c r="B81" s="2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25"/>
    </row>
    <row r="82" spans="2:56" s="1" customFormat="1" ht="15">
      <c r="B82" s="24"/>
      <c r="C82" s="93" t="s">
        <v>28</v>
      </c>
      <c r="D82" s="94"/>
      <c r="E82" s="94"/>
      <c r="F82" s="94"/>
      <c r="G82" s="94"/>
      <c r="H82" s="94"/>
      <c r="I82" s="94"/>
      <c r="J82" s="94"/>
      <c r="K82" s="94"/>
      <c r="L82" s="89" t="str">
        <f>IF(E11="","",E11)</f>
        <v xml:space="preserve"> </v>
      </c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3" t="s">
        <v>33</v>
      </c>
      <c r="AJ82" s="94"/>
      <c r="AK82" s="94"/>
      <c r="AL82" s="94"/>
      <c r="AM82" s="264" t="str">
        <f>IF(E17="","",E17)</f>
        <v xml:space="preserve"> </v>
      </c>
      <c r="AN82" s="264"/>
      <c r="AO82" s="264"/>
      <c r="AP82" s="264"/>
      <c r="AQ82" s="25"/>
      <c r="AS82" s="260" t="s">
        <v>57</v>
      </c>
      <c r="AT82" s="261"/>
      <c r="AU82" s="96"/>
      <c r="AV82" s="96"/>
      <c r="AW82" s="96"/>
      <c r="AX82" s="96"/>
      <c r="AY82" s="96"/>
      <c r="AZ82" s="96"/>
      <c r="BA82" s="96"/>
      <c r="BB82" s="96"/>
      <c r="BC82" s="96"/>
      <c r="BD82" s="34"/>
    </row>
    <row r="83" spans="2:56" s="1" customFormat="1" ht="15">
      <c r="B83" s="24"/>
      <c r="C83" s="93" t="s">
        <v>32</v>
      </c>
      <c r="D83" s="94"/>
      <c r="E83" s="94"/>
      <c r="F83" s="94"/>
      <c r="G83" s="94"/>
      <c r="H83" s="94"/>
      <c r="I83" s="94"/>
      <c r="J83" s="94"/>
      <c r="K83" s="94"/>
      <c r="L83" s="89" t="str">
        <f>IF(E14="","",E14)</f>
        <v xml:space="preserve"> </v>
      </c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3" t="s">
        <v>35</v>
      </c>
      <c r="AJ83" s="94"/>
      <c r="AK83" s="94"/>
      <c r="AL83" s="94"/>
      <c r="AM83" s="264" t="str">
        <f>IF(E20="","",E20)</f>
        <v xml:space="preserve"> </v>
      </c>
      <c r="AN83" s="264"/>
      <c r="AO83" s="264"/>
      <c r="AP83" s="264"/>
      <c r="AQ83" s="25"/>
      <c r="AS83" s="262"/>
      <c r="AT83" s="263"/>
      <c r="AU83" s="94"/>
      <c r="AV83" s="94"/>
      <c r="AW83" s="94"/>
      <c r="AX83" s="94"/>
      <c r="AY83" s="94"/>
      <c r="AZ83" s="94"/>
      <c r="BA83" s="94"/>
      <c r="BB83" s="94"/>
      <c r="BC83" s="94"/>
      <c r="BD83" s="53"/>
    </row>
    <row r="84" spans="2:56" s="1" customFormat="1" ht="10.9" customHeight="1">
      <c r="B84" s="2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25"/>
      <c r="AS84" s="262"/>
      <c r="AT84" s="263"/>
      <c r="AU84" s="94"/>
      <c r="AV84" s="94"/>
      <c r="AW84" s="94"/>
      <c r="AX84" s="94"/>
      <c r="AY84" s="94"/>
      <c r="AZ84" s="94"/>
      <c r="BA84" s="94"/>
      <c r="BB84" s="94"/>
      <c r="BC84" s="94"/>
      <c r="BD84" s="53"/>
    </row>
    <row r="85" spans="2:56" s="1" customFormat="1" ht="29.25" customHeight="1">
      <c r="B85" s="24"/>
      <c r="C85" s="269" t="s">
        <v>58</v>
      </c>
      <c r="D85" s="270"/>
      <c r="E85" s="270"/>
      <c r="F85" s="270"/>
      <c r="G85" s="270"/>
      <c r="H85" s="54"/>
      <c r="I85" s="271" t="s">
        <v>59</v>
      </c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1" t="s">
        <v>60</v>
      </c>
      <c r="AH85" s="270"/>
      <c r="AI85" s="270"/>
      <c r="AJ85" s="270"/>
      <c r="AK85" s="270"/>
      <c r="AL85" s="270"/>
      <c r="AM85" s="270"/>
      <c r="AN85" s="271" t="s">
        <v>61</v>
      </c>
      <c r="AO85" s="270"/>
      <c r="AP85" s="272"/>
      <c r="AQ85" s="25"/>
      <c r="AS85" s="55" t="s">
        <v>62</v>
      </c>
      <c r="AT85" s="56" t="s">
        <v>63</v>
      </c>
      <c r="AU85" s="56" t="s">
        <v>64</v>
      </c>
      <c r="AV85" s="56" t="s">
        <v>65</v>
      </c>
      <c r="AW85" s="56" t="s">
        <v>66</v>
      </c>
      <c r="AX85" s="56" t="s">
        <v>67</v>
      </c>
      <c r="AY85" s="56" t="s">
        <v>68</v>
      </c>
      <c r="AZ85" s="56" t="s">
        <v>69</v>
      </c>
      <c r="BA85" s="56" t="s">
        <v>70</v>
      </c>
      <c r="BB85" s="56" t="s">
        <v>71</v>
      </c>
      <c r="BC85" s="56" t="s">
        <v>72</v>
      </c>
      <c r="BD85" s="57" t="s">
        <v>73</v>
      </c>
    </row>
    <row r="86" spans="2:56" s="1" customFormat="1" ht="10.9" customHeight="1">
      <c r="B86" s="2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25"/>
      <c r="AS86" s="58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34"/>
    </row>
    <row r="87" spans="2:76" s="4" customFormat="1" ht="32.45" customHeight="1">
      <c r="B87" s="49"/>
      <c r="C87" s="59" t="s">
        <v>74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268">
        <f>ROUND(SUM(AG88:AG98),2)</f>
        <v>0</v>
      </c>
      <c r="AH87" s="268"/>
      <c r="AI87" s="268"/>
      <c r="AJ87" s="268"/>
      <c r="AK87" s="268"/>
      <c r="AL87" s="268"/>
      <c r="AM87" s="268"/>
      <c r="AN87" s="254">
        <f aca="true" t="shared" si="0" ref="AN87:AN98">SUM(AG87,AT87)</f>
        <v>0</v>
      </c>
      <c r="AO87" s="254"/>
      <c r="AP87" s="254"/>
      <c r="AQ87" s="51"/>
      <c r="AS87" s="61">
        <f>ROUND(SUM(AS88:AS98),2)</f>
        <v>0</v>
      </c>
      <c r="AT87" s="62">
        <f aca="true" t="shared" si="1" ref="AT87:AT98">ROUND(SUM(AV87:AW87),2)</f>
        <v>0</v>
      </c>
      <c r="AU87" s="63">
        <f>ROUND(SUM(AU88:AU98),5)</f>
        <v>7676.51934</v>
      </c>
      <c r="AV87" s="62">
        <f>ROUND(AZ87*L31,2)</f>
        <v>0</v>
      </c>
      <c r="AW87" s="62">
        <f>ROUND(BA87*L32,2)</f>
        <v>0</v>
      </c>
      <c r="AX87" s="62">
        <f>ROUND(BB87*L31,2)</f>
        <v>0</v>
      </c>
      <c r="AY87" s="62">
        <f>ROUND(BC87*L32,2)</f>
        <v>0</v>
      </c>
      <c r="AZ87" s="62">
        <f>ROUND(SUM(AZ88:AZ98),2)</f>
        <v>0</v>
      </c>
      <c r="BA87" s="62">
        <f>ROUND(SUM(BA88:BA98),2)</f>
        <v>0</v>
      </c>
      <c r="BB87" s="62">
        <f>ROUND(SUM(BB88:BB98),2)</f>
        <v>0</v>
      </c>
      <c r="BC87" s="62">
        <f>ROUND(SUM(BC88:BC98),2)</f>
        <v>0</v>
      </c>
      <c r="BD87" s="64">
        <f>ROUND(SUM(BD88:BD98),2)</f>
        <v>0</v>
      </c>
      <c r="BS87" s="65" t="s">
        <v>75</v>
      </c>
      <c r="BT87" s="65" t="s">
        <v>76</v>
      </c>
      <c r="BU87" s="66" t="s">
        <v>77</v>
      </c>
      <c r="BV87" s="65" t="s">
        <v>78</v>
      </c>
      <c r="BW87" s="65" t="s">
        <v>79</v>
      </c>
      <c r="BX87" s="65" t="s">
        <v>80</v>
      </c>
    </row>
    <row r="88" spans="1:76" s="5" customFormat="1" ht="22.5" customHeight="1">
      <c r="A88" s="67" t="s">
        <v>81</v>
      </c>
      <c r="B88" s="68"/>
      <c r="C88" s="69"/>
      <c r="D88" s="267" t="s">
        <v>82</v>
      </c>
      <c r="E88" s="267"/>
      <c r="F88" s="267"/>
      <c r="G88" s="267"/>
      <c r="H88" s="267"/>
      <c r="I88" s="90"/>
      <c r="J88" s="267" t="s">
        <v>83</v>
      </c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58">
        <f>'SO 00 - Vedlejší náklady'!M30</f>
        <v>0</v>
      </c>
      <c r="AH88" s="259"/>
      <c r="AI88" s="259"/>
      <c r="AJ88" s="259"/>
      <c r="AK88" s="259"/>
      <c r="AL88" s="259"/>
      <c r="AM88" s="259"/>
      <c r="AN88" s="258">
        <f t="shared" si="0"/>
        <v>0</v>
      </c>
      <c r="AO88" s="259"/>
      <c r="AP88" s="259"/>
      <c r="AQ88" s="70"/>
      <c r="AS88" s="71">
        <f>'SO 00 - Vedlejší náklady'!M28</f>
        <v>0</v>
      </c>
      <c r="AT88" s="72">
        <f t="shared" si="1"/>
        <v>0</v>
      </c>
      <c r="AU88" s="73">
        <f>'SO 00 - Vedlejší náklady'!W113</f>
        <v>0</v>
      </c>
      <c r="AV88" s="72">
        <f>'SO 00 - Vedlejší náklady'!M32</f>
        <v>0</v>
      </c>
      <c r="AW88" s="72">
        <f>'SO 00 - Vedlejší náklady'!M33</f>
        <v>0</v>
      </c>
      <c r="AX88" s="72">
        <f>'SO 00 - Vedlejší náklady'!M34</f>
        <v>0</v>
      </c>
      <c r="AY88" s="72">
        <f>'SO 00 - Vedlejší náklady'!M35</f>
        <v>0</v>
      </c>
      <c r="AZ88" s="72">
        <f>'SO 00 - Vedlejší náklady'!H32</f>
        <v>0</v>
      </c>
      <c r="BA88" s="72">
        <f>'SO 00 - Vedlejší náklady'!H33</f>
        <v>0</v>
      </c>
      <c r="BB88" s="72">
        <f>'SO 00 - Vedlejší náklady'!H34</f>
        <v>0</v>
      </c>
      <c r="BC88" s="72">
        <f>'SO 00 - Vedlejší náklady'!H35</f>
        <v>0</v>
      </c>
      <c r="BD88" s="74">
        <f>'SO 00 - Vedlejší náklady'!H36</f>
        <v>0</v>
      </c>
      <c r="BT88" s="75" t="s">
        <v>22</v>
      </c>
      <c r="BV88" s="75" t="s">
        <v>78</v>
      </c>
      <c r="BW88" s="75" t="s">
        <v>84</v>
      </c>
      <c r="BX88" s="75" t="s">
        <v>79</v>
      </c>
    </row>
    <row r="89" spans="1:76" s="5" customFormat="1" ht="22.5" customHeight="1">
      <c r="A89" s="67" t="s">
        <v>81</v>
      </c>
      <c r="B89" s="68"/>
      <c r="C89" s="69"/>
      <c r="D89" s="267" t="s">
        <v>85</v>
      </c>
      <c r="E89" s="267"/>
      <c r="F89" s="267"/>
      <c r="G89" s="267"/>
      <c r="H89" s="267"/>
      <c r="I89" s="90"/>
      <c r="J89" s="267" t="s">
        <v>86</v>
      </c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58">
        <f>'SO 01a - Stavební práce'!M30</f>
        <v>0</v>
      </c>
      <c r="AH89" s="259"/>
      <c r="AI89" s="259"/>
      <c r="AJ89" s="259"/>
      <c r="AK89" s="259"/>
      <c r="AL89" s="259"/>
      <c r="AM89" s="259"/>
      <c r="AN89" s="258">
        <f t="shared" si="0"/>
        <v>0</v>
      </c>
      <c r="AO89" s="259"/>
      <c r="AP89" s="259"/>
      <c r="AQ89" s="70"/>
      <c r="AS89" s="71">
        <f>'SO 01a - Stavební práce'!M28</f>
        <v>0</v>
      </c>
      <c r="AT89" s="72">
        <f t="shared" si="1"/>
        <v>0</v>
      </c>
      <c r="AU89" s="73">
        <f>'SO 01a - Stavební práce'!W133</f>
        <v>7103.685723999999</v>
      </c>
      <c r="AV89" s="72">
        <f>'SO 01a - Stavební práce'!M32</f>
        <v>0</v>
      </c>
      <c r="AW89" s="72">
        <f>'SO 01a - Stavební práce'!M33</f>
        <v>0</v>
      </c>
      <c r="AX89" s="72">
        <f>'SO 01a - Stavební práce'!M34</f>
        <v>0</v>
      </c>
      <c r="AY89" s="72">
        <f>'SO 01a - Stavební práce'!M35</f>
        <v>0</v>
      </c>
      <c r="AZ89" s="72">
        <f>'SO 01a - Stavební práce'!H32</f>
        <v>0</v>
      </c>
      <c r="BA89" s="72">
        <f>'SO 01a - Stavební práce'!H33</f>
        <v>0</v>
      </c>
      <c r="BB89" s="72">
        <f>'SO 01a - Stavební práce'!H34</f>
        <v>0</v>
      </c>
      <c r="BC89" s="72">
        <f>'SO 01a - Stavební práce'!H35</f>
        <v>0</v>
      </c>
      <c r="BD89" s="74">
        <f>'SO 01a - Stavební práce'!H36</f>
        <v>0</v>
      </c>
      <c r="BT89" s="75" t="s">
        <v>22</v>
      </c>
      <c r="BV89" s="75" t="s">
        <v>78</v>
      </c>
      <c r="BW89" s="75" t="s">
        <v>87</v>
      </c>
      <c r="BX89" s="75" t="s">
        <v>79</v>
      </c>
    </row>
    <row r="90" spans="1:76" s="5" customFormat="1" ht="37.5" customHeight="1">
      <c r="A90" s="67" t="s">
        <v>81</v>
      </c>
      <c r="B90" s="68"/>
      <c r="C90" s="69"/>
      <c r="D90" s="267" t="s">
        <v>88</v>
      </c>
      <c r="E90" s="267"/>
      <c r="F90" s="267"/>
      <c r="G90" s="267"/>
      <c r="H90" s="267"/>
      <c r="I90" s="90"/>
      <c r="J90" s="267" t="s">
        <v>89</v>
      </c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58">
        <f>'SO 01b - Stavební práce -...'!M30</f>
        <v>0</v>
      </c>
      <c r="AH90" s="259"/>
      <c r="AI90" s="259"/>
      <c r="AJ90" s="259"/>
      <c r="AK90" s="259"/>
      <c r="AL90" s="259"/>
      <c r="AM90" s="259"/>
      <c r="AN90" s="258">
        <f t="shared" si="0"/>
        <v>0</v>
      </c>
      <c r="AO90" s="259"/>
      <c r="AP90" s="259"/>
      <c r="AQ90" s="70"/>
      <c r="AS90" s="71">
        <f>'SO 01b - Stavební práce -...'!M28</f>
        <v>0</v>
      </c>
      <c r="AT90" s="72">
        <f t="shared" si="1"/>
        <v>0</v>
      </c>
      <c r="AU90" s="73">
        <f>'SO 01b - Stavební práce -...'!W117</f>
        <v>218.79799499999996</v>
      </c>
      <c r="AV90" s="72">
        <f>'SO 01b - Stavební práce -...'!M32</f>
        <v>0</v>
      </c>
      <c r="AW90" s="72">
        <f>'SO 01b - Stavební práce -...'!M33</f>
        <v>0</v>
      </c>
      <c r="AX90" s="72">
        <f>'SO 01b - Stavební práce -...'!M34</f>
        <v>0</v>
      </c>
      <c r="AY90" s="72">
        <f>'SO 01b - Stavební práce -...'!M35</f>
        <v>0</v>
      </c>
      <c r="AZ90" s="72">
        <f>'SO 01b - Stavební práce -...'!H32</f>
        <v>0</v>
      </c>
      <c r="BA90" s="72">
        <f>'SO 01b - Stavební práce -...'!H33</f>
        <v>0</v>
      </c>
      <c r="BB90" s="72">
        <f>'SO 01b - Stavební práce -...'!H34</f>
        <v>0</v>
      </c>
      <c r="BC90" s="72">
        <f>'SO 01b - Stavební práce -...'!H35</f>
        <v>0</v>
      </c>
      <c r="BD90" s="74">
        <f>'SO 01b - Stavební práce -...'!H36</f>
        <v>0</v>
      </c>
      <c r="BT90" s="75" t="s">
        <v>22</v>
      </c>
      <c r="BV90" s="75" t="s">
        <v>78</v>
      </c>
      <c r="BW90" s="75" t="s">
        <v>90</v>
      </c>
      <c r="BX90" s="75" t="s">
        <v>79</v>
      </c>
    </row>
    <row r="91" spans="1:76" s="5" customFormat="1" ht="22.5" customHeight="1">
      <c r="A91" s="67" t="s">
        <v>81</v>
      </c>
      <c r="B91" s="68"/>
      <c r="C91" s="69"/>
      <c r="D91" s="267" t="s">
        <v>91</v>
      </c>
      <c r="E91" s="267"/>
      <c r="F91" s="267"/>
      <c r="G91" s="267"/>
      <c r="H91" s="267"/>
      <c r="I91" s="90"/>
      <c r="J91" s="267" t="s">
        <v>92</v>
      </c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58">
        <f>'SO 01c - Zdravotní instalace'!M30</f>
        <v>0</v>
      </c>
      <c r="AH91" s="259"/>
      <c r="AI91" s="259"/>
      <c r="AJ91" s="259"/>
      <c r="AK91" s="259"/>
      <c r="AL91" s="259"/>
      <c r="AM91" s="259"/>
      <c r="AN91" s="258">
        <f t="shared" si="0"/>
        <v>0</v>
      </c>
      <c r="AO91" s="259"/>
      <c r="AP91" s="259"/>
      <c r="AQ91" s="70"/>
      <c r="AS91" s="71">
        <f>'SO 01c - Zdravotní instalace'!M28</f>
        <v>0</v>
      </c>
      <c r="AT91" s="72">
        <f t="shared" si="1"/>
        <v>0</v>
      </c>
      <c r="AU91" s="73">
        <f>'SO 01c - Zdravotní instalace'!W114</f>
        <v>241.43699999999998</v>
      </c>
      <c r="AV91" s="72">
        <f>'SO 01c - Zdravotní instalace'!M32</f>
        <v>0</v>
      </c>
      <c r="AW91" s="72">
        <f>'SO 01c - Zdravotní instalace'!M33</f>
        <v>0</v>
      </c>
      <c r="AX91" s="72">
        <f>'SO 01c - Zdravotní instalace'!M34</f>
        <v>0</v>
      </c>
      <c r="AY91" s="72">
        <f>'SO 01c - Zdravotní instalace'!M35</f>
        <v>0</v>
      </c>
      <c r="AZ91" s="72">
        <f>'SO 01c - Zdravotní instalace'!H32</f>
        <v>0</v>
      </c>
      <c r="BA91" s="72">
        <f>'SO 01c - Zdravotní instalace'!H33</f>
        <v>0</v>
      </c>
      <c r="BB91" s="72">
        <f>'SO 01c - Zdravotní instalace'!H34</f>
        <v>0</v>
      </c>
      <c r="BC91" s="72">
        <f>'SO 01c - Zdravotní instalace'!H35</f>
        <v>0</v>
      </c>
      <c r="BD91" s="74">
        <f>'SO 01c - Zdravotní instalace'!H36</f>
        <v>0</v>
      </c>
      <c r="BT91" s="75" t="s">
        <v>22</v>
      </c>
      <c r="BV91" s="75" t="s">
        <v>78</v>
      </c>
      <c r="BW91" s="75" t="s">
        <v>93</v>
      </c>
      <c r="BX91" s="75" t="s">
        <v>79</v>
      </c>
    </row>
    <row r="92" spans="1:76" s="5" customFormat="1" ht="22.5" customHeight="1">
      <c r="A92" s="67" t="s">
        <v>81</v>
      </c>
      <c r="B92" s="68"/>
      <c r="C92" s="69"/>
      <c r="D92" s="267" t="s">
        <v>94</v>
      </c>
      <c r="E92" s="267"/>
      <c r="F92" s="267"/>
      <c r="G92" s="267"/>
      <c r="H92" s="267"/>
      <c r="I92" s="90"/>
      <c r="J92" s="267" t="s">
        <v>95</v>
      </c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58">
        <f>'SO 01d - Vytápění, chlazení'!M30</f>
        <v>0</v>
      </c>
      <c r="AH92" s="259"/>
      <c r="AI92" s="259"/>
      <c r="AJ92" s="259"/>
      <c r="AK92" s="259"/>
      <c r="AL92" s="259"/>
      <c r="AM92" s="259"/>
      <c r="AN92" s="258">
        <f t="shared" si="0"/>
        <v>0</v>
      </c>
      <c r="AO92" s="259"/>
      <c r="AP92" s="259"/>
      <c r="AQ92" s="70"/>
      <c r="AS92" s="71">
        <f>'SO 01d - Vytápění, chlazení'!M28</f>
        <v>0</v>
      </c>
      <c r="AT92" s="72">
        <f t="shared" si="1"/>
        <v>0</v>
      </c>
      <c r="AU92" s="73">
        <f>'SO 01d - Vytápění, chlazení'!W116</f>
        <v>0</v>
      </c>
      <c r="AV92" s="72">
        <f>'SO 01d - Vytápění, chlazení'!M32</f>
        <v>0</v>
      </c>
      <c r="AW92" s="72">
        <f>'SO 01d - Vytápění, chlazení'!M33</f>
        <v>0</v>
      </c>
      <c r="AX92" s="72">
        <f>'SO 01d - Vytápění, chlazení'!M34</f>
        <v>0</v>
      </c>
      <c r="AY92" s="72">
        <f>'SO 01d - Vytápění, chlazení'!M35</f>
        <v>0</v>
      </c>
      <c r="AZ92" s="72">
        <f>'SO 01d - Vytápění, chlazení'!H32</f>
        <v>0</v>
      </c>
      <c r="BA92" s="72">
        <f>'SO 01d - Vytápění, chlazení'!H33</f>
        <v>0</v>
      </c>
      <c r="BB92" s="72">
        <f>'SO 01d - Vytápění, chlazení'!H34</f>
        <v>0</v>
      </c>
      <c r="BC92" s="72">
        <f>'SO 01d - Vytápění, chlazení'!H35</f>
        <v>0</v>
      </c>
      <c r="BD92" s="74">
        <f>'SO 01d - Vytápění, chlazení'!H36</f>
        <v>0</v>
      </c>
      <c r="BT92" s="75" t="s">
        <v>22</v>
      </c>
      <c r="BV92" s="75" t="s">
        <v>78</v>
      </c>
      <c r="BW92" s="75" t="s">
        <v>96</v>
      </c>
      <c r="BX92" s="75" t="s">
        <v>79</v>
      </c>
    </row>
    <row r="93" spans="1:76" s="5" customFormat="1" ht="22.5" customHeight="1">
      <c r="A93" s="67" t="s">
        <v>81</v>
      </c>
      <c r="B93" s="68"/>
      <c r="C93" s="69"/>
      <c r="D93" s="267" t="s">
        <v>97</v>
      </c>
      <c r="E93" s="267"/>
      <c r="F93" s="267"/>
      <c r="G93" s="267"/>
      <c r="H93" s="267"/>
      <c r="I93" s="90"/>
      <c r="J93" s="267" t="s">
        <v>98</v>
      </c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58">
        <f>'SO 01e - Vzduchotechnika'!M30</f>
        <v>0</v>
      </c>
      <c r="AH93" s="259"/>
      <c r="AI93" s="259"/>
      <c r="AJ93" s="259"/>
      <c r="AK93" s="259"/>
      <c r="AL93" s="259"/>
      <c r="AM93" s="259"/>
      <c r="AN93" s="258">
        <f t="shared" si="0"/>
        <v>0</v>
      </c>
      <c r="AO93" s="259"/>
      <c r="AP93" s="259"/>
      <c r="AQ93" s="70"/>
      <c r="AS93" s="71">
        <f>'SO 01e - Vzduchotechnika'!M28</f>
        <v>0</v>
      </c>
      <c r="AT93" s="72">
        <f t="shared" si="1"/>
        <v>0</v>
      </c>
      <c r="AU93" s="73">
        <f>'SO 01e - Vzduchotechnika'!W115</f>
        <v>0</v>
      </c>
      <c r="AV93" s="72">
        <f>'SO 01e - Vzduchotechnika'!M32</f>
        <v>0</v>
      </c>
      <c r="AW93" s="72">
        <f>'SO 01e - Vzduchotechnika'!M33</f>
        <v>0</v>
      </c>
      <c r="AX93" s="72">
        <f>'SO 01e - Vzduchotechnika'!M34</f>
        <v>0</v>
      </c>
      <c r="AY93" s="72">
        <f>'SO 01e - Vzduchotechnika'!M35</f>
        <v>0</v>
      </c>
      <c r="AZ93" s="72">
        <f>'SO 01e - Vzduchotechnika'!H32</f>
        <v>0</v>
      </c>
      <c r="BA93" s="72">
        <f>'SO 01e - Vzduchotechnika'!H33</f>
        <v>0</v>
      </c>
      <c r="BB93" s="72">
        <f>'SO 01e - Vzduchotechnika'!H34</f>
        <v>0</v>
      </c>
      <c r="BC93" s="72">
        <f>'SO 01e - Vzduchotechnika'!H35</f>
        <v>0</v>
      </c>
      <c r="BD93" s="74">
        <f>'SO 01e - Vzduchotechnika'!H36</f>
        <v>0</v>
      </c>
      <c r="BT93" s="75" t="s">
        <v>22</v>
      </c>
      <c r="BV93" s="75" t="s">
        <v>78</v>
      </c>
      <c r="BW93" s="75" t="s">
        <v>99</v>
      </c>
      <c r="BX93" s="75" t="s">
        <v>79</v>
      </c>
    </row>
    <row r="94" spans="1:76" s="5" customFormat="1" ht="22.5" customHeight="1">
      <c r="A94" s="67" t="s">
        <v>81</v>
      </c>
      <c r="B94" s="68"/>
      <c r="C94" s="69"/>
      <c r="D94" s="267" t="s">
        <v>100</v>
      </c>
      <c r="E94" s="267"/>
      <c r="F94" s="267"/>
      <c r="G94" s="267"/>
      <c r="H94" s="267"/>
      <c r="I94" s="90"/>
      <c r="J94" s="267" t="s">
        <v>101</v>
      </c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58">
        <f>'SO 01f - Elektroinstalace'!M30</f>
        <v>0</v>
      </c>
      <c r="AH94" s="259"/>
      <c r="AI94" s="259"/>
      <c r="AJ94" s="259"/>
      <c r="AK94" s="259"/>
      <c r="AL94" s="259"/>
      <c r="AM94" s="259"/>
      <c r="AN94" s="258">
        <f t="shared" si="0"/>
        <v>0</v>
      </c>
      <c r="AO94" s="259"/>
      <c r="AP94" s="259"/>
      <c r="AQ94" s="70"/>
      <c r="AS94" s="71">
        <f>'SO 01f - Elektroinstalace'!M28</f>
        <v>0</v>
      </c>
      <c r="AT94" s="72">
        <f t="shared" si="1"/>
        <v>0</v>
      </c>
      <c r="AU94" s="73">
        <f>'SO 01f - Elektroinstalace'!W117</f>
        <v>0</v>
      </c>
      <c r="AV94" s="72">
        <f>'SO 01f - Elektroinstalace'!M32</f>
        <v>0</v>
      </c>
      <c r="AW94" s="72">
        <f>'SO 01f - Elektroinstalace'!M33</f>
        <v>0</v>
      </c>
      <c r="AX94" s="72">
        <f>'SO 01f - Elektroinstalace'!M34</f>
        <v>0</v>
      </c>
      <c r="AY94" s="72">
        <f>'SO 01f - Elektroinstalace'!M35</f>
        <v>0</v>
      </c>
      <c r="AZ94" s="72">
        <f>'SO 01f - Elektroinstalace'!H32</f>
        <v>0</v>
      </c>
      <c r="BA94" s="72">
        <f>'SO 01f - Elektroinstalace'!H33</f>
        <v>0</v>
      </c>
      <c r="BB94" s="72">
        <f>'SO 01f - Elektroinstalace'!H34</f>
        <v>0</v>
      </c>
      <c r="BC94" s="72">
        <f>'SO 01f - Elektroinstalace'!H35</f>
        <v>0</v>
      </c>
      <c r="BD94" s="74">
        <f>'SO 01f - Elektroinstalace'!H36</f>
        <v>0</v>
      </c>
      <c r="BT94" s="75" t="s">
        <v>22</v>
      </c>
      <c r="BV94" s="75" t="s">
        <v>78</v>
      </c>
      <c r="BW94" s="75" t="s">
        <v>102</v>
      </c>
      <c r="BX94" s="75" t="s">
        <v>79</v>
      </c>
    </row>
    <row r="95" spans="1:76" s="5" customFormat="1" ht="22.5" customHeight="1">
      <c r="A95" s="67" t="s">
        <v>81</v>
      </c>
      <c r="B95" s="68"/>
      <c r="C95" s="69"/>
      <c r="D95" s="267" t="s">
        <v>103</v>
      </c>
      <c r="E95" s="267"/>
      <c r="F95" s="267"/>
      <c r="G95" s="267"/>
      <c r="H95" s="267"/>
      <c r="I95" s="90"/>
      <c r="J95" s="267" t="s">
        <v>104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58">
        <f>'SO 01g - Slaboproud'!M30</f>
        <v>0</v>
      </c>
      <c r="AH95" s="259"/>
      <c r="AI95" s="259"/>
      <c r="AJ95" s="259"/>
      <c r="AK95" s="259"/>
      <c r="AL95" s="259"/>
      <c r="AM95" s="259"/>
      <c r="AN95" s="258">
        <f t="shared" si="0"/>
        <v>0</v>
      </c>
      <c r="AO95" s="259"/>
      <c r="AP95" s="259"/>
      <c r="AQ95" s="70"/>
      <c r="AS95" s="71">
        <f>'SO 01g - Slaboproud'!M28</f>
        <v>0</v>
      </c>
      <c r="AT95" s="72">
        <f t="shared" si="1"/>
        <v>0</v>
      </c>
      <c r="AU95" s="73">
        <f>'SO 01g - Slaboproud'!W112</f>
        <v>0</v>
      </c>
      <c r="AV95" s="72">
        <f>'SO 01g - Slaboproud'!M32</f>
        <v>0</v>
      </c>
      <c r="AW95" s="72">
        <f>'SO 01g - Slaboproud'!M33</f>
        <v>0</v>
      </c>
      <c r="AX95" s="72">
        <f>'SO 01g - Slaboproud'!M34</f>
        <v>0</v>
      </c>
      <c r="AY95" s="72">
        <f>'SO 01g - Slaboproud'!M35</f>
        <v>0</v>
      </c>
      <c r="AZ95" s="72">
        <f>'SO 01g - Slaboproud'!H32</f>
        <v>0</v>
      </c>
      <c r="BA95" s="72">
        <f>'SO 01g - Slaboproud'!H33</f>
        <v>0</v>
      </c>
      <c r="BB95" s="72">
        <f>'SO 01g - Slaboproud'!H34</f>
        <v>0</v>
      </c>
      <c r="BC95" s="72">
        <f>'SO 01g - Slaboproud'!H35</f>
        <v>0</v>
      </c>
      <c r="BD95" s="74">
        <f>'SO 01g - Slaboproud'!H36</f>
        <v>0</v>
      </c>
      <c r="BT95" s="75" t="s">
        <v>22</v>
      </c>
      <c r="BV95" s="75" t="s">
        <v>78</v>
      </c>
      <c r="BW95" s="75" t="s">
        <v>105</v>
      </c>
      <c r="BX95" s="75" t="s">
        <v>79</v>
      </c>
    </row>
    <row r="96" spans="1:76" s="5" customFormat="1" ht="22.5" customHeight="1">
      <c r="A96" s="67" t="s">
        <v>81</v>
      </c>
      <c r="B96" s="68"/>
      <c r="C96" s="69"/>
      <c r="D96" s="267" t="s">
        <v>106</v>
      </c>
      <c r="E96" s="267"/>
      <c r="F96" s="267"/>
      <c r="G96" s="267"/>
      <c r="H96" s="267"/>
      <c r="I96" s="90"/>
      <c r="J96" s="267" t="s">
        <v>107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58">
        <f>'SO 01h - Interiérové vyba...'!M30</f>
        <v>0</v>
      </c>
      <c r="AH96" s="259"/>
      <c r="AI96" s="259"/>
      <c r="AJ96" s="259"/>
      <c r="AK96" s="259"/>
      <c r="AL96" s="259"/>
      <c r="AM96" s="259"/>
      <c r="AN96" s="258">
        <f t="shared" si="0"/>
        <v>0</v>
      </c>
      <c r="AO96" s="259"/>
      <c r="AP96" s="259"/>
      <c r="AQ96" s="70"/>
      <c r="AS96" s="71">
        <f>'SO 01h - Interiérové vyba...'!M28</f>
        <v>0</v>
      </c>
      <c r="AT96" s="72">
        <f t="shared" si="1"/>
        <v>0</v>
      </c>
      <c r="AU96" s="73">
        <f>'SO 01h - Interiérové vyba...'!W125</f>
        <v>0</v>
      </c>
      <c r="AV96" s="72">
        <f>'SO 01h - Interiérové vyba...'!M32</f>
        <v>0</v>
      </c>
      <c r="AW96" s="72">
        <f>'SO 01h - Interiérové vyba...'!M33</f>
        <v>0</v>
      </c>
      <c r="AX96" s="72">
        <f>'SO 01h - Interiérové vyba...'!M34</f>
        <v>0</v>
      </c>
      <c r="AY96" s="72">
        <f>'SO 01h - Interiérové vyba...'!M35</f>
        <v>0</v>
      </c>
      <c r="AZ96" s="72">
        <f>'SO 01h - Interiérové vyba...'!H32</f>
        <v>0</v>
      </c>
      <c r="BA96" s="72">
        <f>'SO 01h - Interiérové vyba...'!H33</f>
        <v>0</v>
      </c>
      <c r="BB96" s="72">
        <f>'SO 01h - Interiérové vyba...'!H34</f>
        <v>0</v>
      </c>
      <c r="BC96" s="72">
        <f>'SO 01h - Interiérové vyba...'!H35</f>
        <v>0</v>
      </c>
      <c r="BD96" s="74">
        <f>'SO 01h - Interiérové vyba...'!H36</f>
        <v>0</v>
      </c>
      <c r="BT96" s="75" t="s">
        <v>22</v>
      </c>
      <c r="BV96" s="75" t="s">
        <v>78</v>
      </c>
      <c r="BW96" s="75" t="s">
        <v>108</v>
      </c>
      <c r="BX96" s="75" t="s">
        <v>79</v>
      </c>
    </row>
    <row r="97" spans="1:76" s="5" customFormat="1" ht="22.5" customHeight="1">
      <c r="A97" s="67" t="s">
        <v>81</v>
      </c>
      <c r="B97" s="68"/>
      <c r="C97" s="69"/>
      <c r="D97" s="267" t="s">
        <v>109</v>
      </c>
      <c r="E97" s="267"/>
      <c r="F97" s="267"/>
      <c r="G97" s="267"/>
      <c r="H97" s="267"/>
      <c r="I97" s="90"/>
      <c r="J97" s="267" t="s">
        <v>110</v>
      </c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58">
        <f>'SO 01i - Stěhování mobiliáře'!M30</f>
        <v>0</v>
      </c>
      <c r="AH97" s="259"/>
      <c r="AI97" s="259"/>
      <c r="AJ97" s="259"/>
      <c r="AK97" s="259"/>
      <c r="AL97" s="259"/>
      <c r="AM97" s="259"/>
      <c r="AN97" s="258">
        <f t="shared" si="0"/>
        <v>0</v>
      </c>
      <c r="AO97" s="259"/>
      <c r="AP97" s="259"/>
      <c r="AQ97" s="70"/>
      <c r="AS97" s="71">
        <f>'SO 01i - Stěhování mobiliáře'!M28</f>
        <v>0</v>
      </c>
      <c r="AT97" s="72">
        <f t="shared" si="1"/>
        <v>0</v>
      </c>
      <c r="AU97" s="73">
        <f>'SO 01i - Stěhování mobiliáře'!W111</f>
        <v>112.59861599999999</v>
      </c>
      <c r="AV97" s="72">
        <f>'SO 01i - Stěhování mobiliáře'!M32</f>
        <v>0</v>
      </c>
      <c r="AW97" s="72">
        <f>'SO 01i - Stěhování mobiliáře'!M33</f>
        <v>0</v>
      </c>
      <c r="AX97" s="72">
        <f>'SO 01i - Stěhování mobiliáře'!M34</f>
        <v>0</v>
      </c>
      <c r="AY97" s="72">
        <f>'SO 01i - Stěhování mobiliáře'!M35</f>
        <v>0</v>
      </c>
      <c r="AZ97" s="72">
        <f>'SO 01i - Stěhování mobiliáře'!H32</f>
        <v>0</v>
      </c>
      <c r="BA97" s="72">
        <f>'SO 01i - Stěhování mobiliáře'!H33</f>
        <v>0</v>
      </c>
      <c r="BB97" s="72">
        <f>'SO 01i - Stěhování mobiliáře'!H34</f>
        <v>0</v>
      </c>
      <c r="BC97" s="72">
        <f>'SO 01i - Stěhování mobiliáře'!H35</f>
        <v>0</v>
      </c>
      <c r="BD97" s="74">
        <f>'SO 01i - Stěhování mobiliáře'!H36</f>
        <v>0</v>
      </c>
      <c r="BT97" s="75" t="s">
        <v>22</v>
      </c>
      <c r="BV97" s="75" t="s">
        <v>78</v>
      </c>
      <c r="BW97" s="75" t="s">
        <v>111</v>
      </c>
      <c r="BX97" s="75" t="s">
        <v>79</v>
      </c>
    </row>
    <row r="98" spans="1:76" s="5" customFormat="1" ht="22.5" customHeight="1">
      <c r="A98" s="67" t="s">
        <v>81</v>
      </c>
      <c r="B98" s="68"/>
      <c r="C98" s="69"/>
      <c r="D98" s="267" t="s">
        <v>112</v>
      </c>
      <c r="E98" s="267"/>
      <c r="F98" s="267"/>
      <c r="G98" s="267"/>
      <c r="H98" s="267"/>
      <c r="I98" s="90"/>
      <c r="J98" s="267" t="s">
        <v>113</v>
      </c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58">
        <f>'SO 02 - Dešťová kanalizace'!M30</f>
        <v>0</v>
      </c>
      <c r="AH98" s="259"/>
      <c r="AI98" s="259"/>
      <c r="AJ98" s="259"/>
      <c r="AK98" s="259"/>
      <c r="AL98" s="259"/>
      <c r="AM98" s="259"/>
      <c r="AN98" s="258">
        <f t="shared" si="0"/>
        <v>0</v>
      </c>
      <c r="AO98" s="259"/>
      <c r="AP98" s="259"/>
      <c r="AQ98" s="70"/>
      <c r="AS98" s="76">
        <f>'SO 02 - Dešťová kanalizace'!M28</f>
        <v>0</v>
      </c>
      <c r="AT98" s="77">
        <f t="shared" si="1"/>
        <v>0</v>
      </c>
      <c r="AU98" s="78">
        <f>'SO 02 - Dešťová kanalizace'!W115</f>
        <v>0</v>
      </c>
      <c r="AV98" s="77">
        <f>'SO 02 - Dešťová kanalizace'!M32</f>
        <v>0</v>
      </c>
      <c r="AW98" s="77">
        <f>'SO 02 - Dešťová kanalizace'!M33</f>
        <v>0</v>
      </c>
      <c r="AX98" s="77">
        <f>'SO 02 - Dešťová kanalizace'!M34</f>
        <v>0</v>
      </c>
      <c r="AY98" s="77">
        <f>'SO 02 - Dešťová kanalizace'!M35</f>
        <v>0</v>
      </c>
      <c r="AZ98" s="77">
        <f>'SO 02 - Dešťová kanalizace'!H32</f>
        <v>0</v>
      </c>
      <c r="BA98" s="77">
        <f>'SO 02 - Dešťová kanalizace'!H33</f>
        <v>0</v>
      </c>
      <c r="BB98" s="77">
        <f>'SO 02 - Dešťová kanalizace'!H34</f>
        <v>0</v>
      </c>
      <c r="BC98" s="77">
        <f>'SO 02 - Dešťová kanalizace'!H35</f>
        <v>0</v>
      </c>
      <c r="BD98" s="79">
        <f>'SO 02 - Dešťová kanalizace'!H36</f>
        <v>0</v>
      </c>
      <c r="BT98" s="75" t="s">
        <v>22</v>
      </c>
      <c r="BV98" s="75" t="s">
        <v>78</v>
      </c>
      <c r="BW98" s="75" t="s">
        <v>114</v>
      </c>
      <c r="BX98" s="75" t="s">
        <v>79</v>
      </c>
    </row>
    <row r="99" spans="2:43" ht="13.5">
      <c r="B99" s="17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18"/>
    </row>
    <row r="100" spans="2:48" s="1" customFormat="1" ht="30" customHeight="1">
      <c r="B100" s="24"/>
      <c r="C100" s="59" t="s">
        <v>115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254">
        <v>0</v>
      </c>
      <c r="AH100" s="254"/>
      <c r="AI100" s="254"/>
      <c r="AJ100" s="254"/>
      <c r="AK100" s="254"/>
      <c r="AL100" s="254"/>
      <c r="AM100" s="254"/>
      <c r="AN100" s="254">
        <v>0</v>
      </c>
      <c r="AO100" s="254"/>
      <c r="AP100" s="254"/>
      <c r="AQ100" s="25"/>
      <c r="AS100" s="55" t="s">
        <v>116</v>
      </c>
      <c r="AT100" s="56" t="s">
        <v>117</v>
      </c>
      <c r="AU100" s="56" t="s">
        <v>40</v>
      </c>
      <c r="AV100" s="57" t="s">
        <v>63</v>
      </c>
    </row>
    <row r="101" spans="2:48" s="1" customFormat="1" ht="10.9" customHeight="1">
      <c r="B101" s="2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25"/>
      <c r="AS101" s="80"/>
      <c r="AT101" s="38"/>
      <c r="AU101" s="38"/>
      <c r="AV101" s="40"/>
    </row>
    <row r="102" spans="2:43" s="1" customFormat="1" ht="30" customHeight="1">
      <c r="B102" s="24"/>
      <c r="C102" s="81" t="s">
        <v>118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255">
        <f>ROUND(AG87+AG100,2)</f>
        <v>0</v>
      </c>
      <c r="AH102" s="255"/>
      <c r="AI102" s="255"/>
      <c r="AJ102" s="255"/>
      <c r="AK102" s="255"/>
      <c r="AL102" s="255"/>
      <c r="AM102" s="255"/>
      <c r="AN102" s="255">
        <f>AN87+AN100</f>
        <v>0</v>
      </c>
      <c r="AO102" s="255"/>
      <c r="AP102" s="255"/>
      <c r="AQ102" s="25"/>
    </row>
    <row r="103" spans="2:43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3"/>
    </row>
  </sheetData>
  <sheetProtection algorithmName="SHA-512" hashValue="ajcFUO5J6GYesab7W84ky2BycKbqUGAV31L99Tg6mnVkn83TTVdWyYHJ2gYoOGrdRU5RL5NEFk+oeMpAypBpbQ==" saltValue="uSpvB4eN4Bx3Kj0yVPqTBQ==" spinCount="100000" sheet="1" objects="1" scenarios="1"/>
  <mergeCells count="86">
    <mergeCell ref="C2:AP2"/>
    <mergeCell ref="C4:AP4"/>
    <mergeCell ref="K5:AO5"/>
    <mergeCell ref="K6:AO6"/>
    <mergeCell ref="E23:AN23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M80:AN80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D95:H95"/>
    <mergeCell ref="J95:AF95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D98:H98"/>
    <mergeCell ref="J98:AF98"/>
    <mergeCell ref="AG87:AM87"/>
    <mergeCell ref="AN87:AP87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4:AP94"/>
    <mergeCell ref="AG94:AM94"/>
    <mergeCell ref="D94:H94"/>
    <mergeCell ref="J94:AF94"/>
    <mergeCell ref="AG100:AM100"/>
    <mergeCell ref="AN100:AP100"/>
    <mergeCell ref="AG102:AM102"/>
    <mergeCell ref="AN102:AP102"/>
    <mergeCell ref="AR2:BE2"/>
    <mergeCell ref="AN98:AP98"/>
    <mergeCell ref="AG98:AM98"/>
    <mergeCell ref="AN95:AP95"/>
    <mergeCell ref="AG95:AM95"/>
    <mergeCell ref="AN90:AP90"/>
    <mergeCell ref="AG90:AM90"/>
    <mergeCell ref="AN88:AP88"/>
    <mergeCell ref="AG88:AM88"/>
    <mergeCell ref="AS82:AT84"/>
    <mergeCell ref="AM83:AP83"/>
    <mergeCell ref="AK26:AO26"/>
  </mergeCells>
  <hyperlinks>
    <hyperlink ref="K1:S1" location="C2" display="1) Souhrnný list stavby"/>
    <hyperlink ref="W1:AF1" location="C87" display="2) Rekapitulace objektů"/>
    <hyperlink ref="A88" location="'SO 00 - Vedlejší náklady'!C2" display="/"/>
    <hyperlink ref="A89" location="'SO 01a - Stavební práce'!C2" display="/"/>
    <hyperlink ref="A90" location="'SO 01b - Stavební práce -...'!C2" display="/"/>
    <hyperlink ref="A91" location="'SO 01c - Zdravotní instalace'!C2" display="/"/>
    <hyperlink ref="A92" location="'SO 01d - Vytápění, chlazení'!C2" display="/"/>
    <hyperlink ref="A93" location="'SO 01e - Vzduchotechnika'!C2" display="/"/>
    <hyperlink ref="A94" location="'SO 01f - Elektroinstalace'!C2" display="/"/>
    <hyperlink ref="A95" location="'SO 01g - Slaboproud'!C2" display="/"/>
    <hyperlink ref="A96" location="'SO 01h - Interiérové vyba...'!C2" display="/"/>
    <hyperlink ref="A97" location="'SO 01i - Stěhování mobiliáře'!C2" display="/"/>
    <hyperlink ref="A98" location="'SO 02 - Dešťová kanaliza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6"/>
  <sheetViews>
    <sheetView showGridLines="0" workbookViewId="0" topLeftCell="A1">
      <pane ySplit="1" topLeftCell="A246" activePane="bottomLeft" state="frozen"/>
      <selection pane="topLeft" activeCell="AD133" sqref="AD133"/>
      <selection pane="bottomLeft" activeCell="AD133" sqref="AD133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108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1694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30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N106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ROUND((SUM(BE106:BE107)+SUM(BE125:BE255)),2)</f>
        <v>0</v>
      </c>
      <c r="I32" s="308"/>
      <c r="J32" s="308"/>
      <c r="K32" s="112"/>
      <c r="L32" s="112"/>
      <c r="M32" s="329">
        <f>ROUND(ROUND((SUM(BE106:BE107)+SUM(BE125:BE255)),2)*F32,2)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ROUND((SUM(BF106:BF107)+SUM(BF125:BF255)),2)</f>
        <v>0</v>
      </c>
      <c r="I33" s="308"/>
      <c r="J33" s="308"/>
      <c r="K33" s="112"/>
      <c r="L33" s="112"/>
      <c r="M33" s="329">
        <f>ROUND(ROUND((SUM(BF106:BF107)+SUM(BF125:BF255)),2)*F33,2)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ROUND((SUM(BG106:BG107)+SUM(BG125:BG255)),2)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ROUND((SUM(BH106:BH107)+SUM(BH125:BH255)),2)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ROUND((SUM(BI106:BI107)+SUM(BI125:BI255)),2)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01h - Interiérové vybavení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 xml:space="preserve"> 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N125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1695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N126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1696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N127</f>
        <v>0</v>
      </c>
      <c r="O90" s="320"/>
      <c r="P90" s="320"/>
      <c r="Q90" s="320"/>
      <c r="R90" s="157"/>
    </row>
    <row r="91" spans="2:18" s="158" customFormat="1" ht="14.85" customHeight="1">
      <c r="B91" s="153"/>
      <c r="C91" s="154"/>
      <c r="D91" s="155" t="s">
        <v>1697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N128</f>
        <v>0</v>
      </c>
      <c r="O91" s="320"/>
      <c r="P91" s="320"/>
      <c r="Q91" s="320"/>
      <c r="R91" s="157"/>
    </row>
    <row r="92" spans="2:18" s="158" customFormat="1" ht="14.85" customHeight="1">
      <c r="B92" s="153"/>
      <c r="C92" s="154"/>
      <c r="D92" s="155" t="s">
        <v>1698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N131</f>
        <v>0</v>
      </c>
      <c r="O92" s="320"/>
      <c r="P92" s="320"/>
      <c r="Q92" s="320"/>
      <c r="R92" s="157"/>
    </row>
    <row r="93" spans="2:18" s="158" customFormat="1" ht="14.85" customHeight="1">
      <c r="B93" s="153"/>
      <c r="C93" s="154"/>
      <c r="D93" s="155" t="s">
        <v>1699</v>
      </c>
      <c r="E93" s="154"/>
      <c r="F93" s="154"/>
      <c r="G93" s="154"/>
      <c r="H93" s="154"/>
      <c r="I93" s="154"/>
      <c r="J93" s="154"/>
      <c r="K93" s="154"/>
      <c r="L93" s="154"/>
      <c r="M93" s="154"/>
      <c r="N93" s="319">
        <f>N141</f>
        <v>0</v>
      </c>
      <c r="O93" s="320"/>
      <c r="P93" s="320"/>
      <c r="Q93" s="320"/>
      <c r="R93" s="157"/>
    </row>
    <row r="94" spans="2:18" s="158" customFormat="1" ht="14.85" customHeight="1">
      <c r="B94" s="153"/>
      <c r="C94" s="154"/>
      <c r="D94" s="155" t="s">
        <v>1700</v>
      </c>
      <c r="E94" s="154"/>
      <c r="F94" s="154"/>
      <c r="G94" s="154"/>
      <c r="H94" s="154"/>
      <c r="I94" s="154"/>
      <c r="J94" s="154"/>
      <c r="K94" s="154"/>
      <c r="L94" s="154"/>
      <c r="M94" s="154"/>
      <c r="N94" s="319">
        <f>N150</f>
        <v>0</v>
      </c>
      <c r="O94" s="320"/>
      <c r="P94" s="320"/>
      <c r="Q94" s="320"/>
      <c r="R94" s="157"/>
    </row>
    <row r="95" spans="2:18" s="158" customFormat="1" ht="14.85" customHeight="1">
      <c r="B95" s="153"/>
      <c r="C95" s="154"/>
      <c r="D95" s="155" t="s">
        <v>1701</v>
      </c>
      <c r="E95" s="154"/>
      <c r="F95" s="154"/>
      <c r="G95" s="154"/>
      <c r="H95" s="154"/>
      <c r="I95" s="154"/>
      <c r="J95" s="154"/>
      <c r="K95" s="154"/>
      <c r="L95" s="154"/>
      <c r="M95" s="154"/>
      <c r="N95" s="319">
        <f>N159</f>
        <v>0</v>
      </c>
      <c r="O95" s="320"/>
      <c r="P95" s="320"/>
      <c r="Q95" s="320"/>
      <c r="R95" s="157"/>
    </row>
    <row r="96" spans="2:18" s="158" customFormat="1" ht="14.85" customHeight="1">
      <c r="B96" s="153"/>
      <c r="C96" s="154"/>
      <c r="D96" s="155" t="s">
        <v>1702</v>
      </c>
      <c r="E96" s="154"/>
      <c r="F96" s="154"/>
      <c r="G96" s="154"/>
      <c r="H96" s="154"/>
      <c r="I96" s="154"/>
      <c r="J96" s="154"/>
      <c r="K96" s="154"/>
      <c r="L96" s="154"/>
      <c r="M96" s="154"/>
      <c r="N96" s="319">
        <f>N171</f>
        <v>0</v>
      </c>
      <c r="O96" s="320"/>
      <c r="P96" s="320"/>
      <c r="Q96" s="320"/>
      <c r="R96" s="157"/>
    </row>
    <row r="97" spans="2:18" s="158" customFormat="1" ht="14.85" customHeight="1">
      <c r="B97" s="153"/>
      <c r="C97" s="154"/>
      <c r="D97" s="155" t="s">
        <v>1703</v>
      </c>
      <c r="E97" s="154"/>
      <c r="F97" s="154"/>
      <c r="G97" s="154"/>
      <c r="H97" s="154"/>
      <c r="I97" s="154"/>
      <c r="J97" s="154"/>
      <c r="K97" s="154"/>
      <c r="L97" s="154"/>
      <c r="M97" s="154"/>
      <c r="N97" s="319">
        <f>N182</f>
        <v>0</v>
      </c>
      <c r="O97" s="320"/>
      <c r="P97" s="320"/>
      <c r="Q97" s="320"/>
      <c r="R97" s="157"/>
    </row>
    <row r="98" spans="2:18" s="158" customFormat="1" ht="14.85" customHeight="1">
      <c r="B98" s="153"/>
      <c r="C98" s="154"/>
      <c r="D98" s="155" t="s">
        <v>1704</v>
      </c>
      <c r="E98" s="154"/>
      <c r="F98" s="154"/>
      <c r="G98" s="154"/>
      <c r="H98" s="154"/>
      <c r="I98" s="154"/>
      <c r="J98" s="154"/>
      <c r="K98" s="154"/>
      <c r="L98" s="154"/>
      <c r="M98" s="154"/>
      <c r="N98" s="319">
        <f>N196</f>
        <v>0</v>
      </c>
      <c r="O98" s="320"/>
      <c r="P98" s="320"/>
      <c r="Q98" s="320"/>
      <c r="R98" s="157"/>
    </row>
    <row r="99" spans="2:18" s="158" customFormat="1" ht="14.85" customHeight="1">
      <c r="B99" s="153"/>
      <c r="C99" s="154"/>
      <c r="D99" s="155" t="s">
        <v>1705</v>
      </c>
      <c r="E99" s="154"/>
      <c r="F99" s="154"/>
      <c r="G99" s="154"/>
      <c r="H99" s="154"/>
      <c r="I99" s="154"/>
      <c r="J99" s="154"/>
      <c r="K99" s="154"/>
      <c r="L99" s="154"/>
      <c r="M99" s="154"/>
      <c r="N99" s="319">
        <f>N206</f>
        <v>0</v>
      </c>
      <c r="O99" s="320"/>
      <c r="P99" s="320"/>
      <c r="Q99" s="320"/>
      <c r="R99" s="157"/>
    </row>
    <row r="100" spans="2:18" s="158" customFormat="1" ht="14.85" customHeight="1">
      <c r="B100" s="153"/>
      <c r="C100" s="154"/>
      <c r="D100" s="155" t="s">
        <v>1706</v>
      </c>
      <c r="E100" s="154"/>
      <c r="F100" s="154"/>
      <c r="G100" s="154"/>
      <c r="H100" s="154"/>
      <c r="I100" s="154"/>
      <c r="J100" s="154"/>
      <c r="K100" s="154"/>
      <c r="L100" s="154"/>
      <c r="M100" s="154"/>
      <c r="N100" s="319">
        <f>N212</f>
        <v>0</v>
      </c>
      <c r="O100" s="320"/>
      <c r="P100" s="320"/>
      <c r="Q100" s="320"/>
      <c r="R100" s="157"/>
    </row>
    <row r="101" spans="2:18" s="158" customFormat="1" ht="14.85" customHeight="1">
      <c r="B101" s="153"/>
      <c r="C101" s="154"/>
      <c r="D101" s="155" t="s">
        <v>1707</v>
      </c>
      <c r="E101" s="154"/>
      <c r="F101" s="154"/>
      <c r="G101" s="154"/>
      <c r="H101" s="154"/>
      <c r="I101" s="154"/>
      <c r="J101" s="154"/>
      <c r="K101" s="154"/>
      <c r="L101" s="154"/>
      <c r="M101" s="154"/>
      <c r="N101" s="319">
        <f>N219</f>
        <v>0</v>
      </c>
      <c r="O101" s="320"/>
      <c r="P101" s="320"/>
      <c r="Q101" s="320"/>
      <c r="R101" s="157"/>
    </row>
    <row r="102" spans="2:18" s="158" customFormat="1" ht="14.85" customHeight="1">
      <c r="B102" s="153"/>
      <c r="C102" s="154"/>
      <c r="D102" s="155" t="s">
        <v>1708</v>
      </c>
      <c r="E102" s="154"/>
      <c r="F102" s="154"/>
      <c r="G102" s="154"/>
      <c r="H102" s="154"/>
      <c r="I102" s="154"/>
      <c r="J102" s="154"/>
      <c r="K102" s="154"/>
      <c r="L102" s="154"/>
      <c r="M102" s="154"/>
      <c r="N102" s="319">
        <f>N229</f>
        <v>0</v>
      </c>
      <c r="O102" s="320"/>
      <c r="P102" s="320"/>
      <c r="Q102" s="320"/>
      <c r="R102" s="157"/>
    </row>
    <row r="103" spans="2:18" s="158" customFormat="1" ht="14.85" customHeight="1">
      <c r="B103" s="153"/>
      <c r="C103" s="154"/>
      <c r="D103" s="155" t="s">
        <v>1709</v>
      </c>
      <c r="E103" s="154"/>
      <c r="F103" s="154"/>
      <c r="G103" s="154"/>
      <c r="H103" s="154"/>
      <c r="I103" s="154"/>
      <c r="J103" s="154"/>
      <c r="K103" s="154"/>
      <c r="L103" s="154"/>
      <c r="M103" s="154"/>
      <c r="N103" s="319">
        <f>N236</f>
        <v>0</v>
      </c>
      <c r="O103" s="320"/>
      <c r="P103" s="320"/>
      <c r="Q103" s="320"/>
      <c r="R103" s="157"/>
    </row>
    <row r="104" spans="2:18" s="158" customFormat="1" ht="14.85" customHeight="1">
      <c r="B104" s="153"/>
      <c r="C104" s="154"/>
      <c r="D104" s="155" t="s">
        <v>1710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319">
        <f>N240</f>
        <v>0</v>
      </c>
      <c r="O104" s="320"/>
      <c r="P104" s="320"/>
      <c r="Q104" s="320"/>
      <c r="R104" s="157"/>
    </row>
    <row r="105" spans="2:18" s="110" customFormat="1" ht="21.75" customHeight="1"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5"/>
    </row>
    <row r="106" spans="2:21" s="110" customFormat="1" ht="29.25" customHeight="1">
      <c r="B106" s="111"/>
      <c r="C106" s="146" t="s">
        <v>139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321">
        <v>0</v>
      </c>
      <c r="O106" s="322"/>
      <c r="P106" s="322"/>
      <c r="Q106" s="322"/>
      <c r="R106" s="115"/>
      <c r="T106" s="159"/>
      <c r="U106" s="160" t="s">
        <v>40</v>
      </c>
    </row>
    <row r="107" spans="2:18" s="110" customFormat="1" ht="18" customHeight="1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5"/>
    </row>
    <row r="108" spans="2:18" s="110" customFormat="1" ht="29.25" customHeight="1">
      <c r="B108" s="111"/>
      <c r="C108" s="161" t="s">
        <v>118</v>
      </c>
      <c r="D108" s="125"/>
      <c r="E108" s="125"/>
      <c r="F108" s="125"/>
      <c r="G108" s="125"/>
      <c r="H108" s="125"/>
      <c r="I108" s="125"/>
      <c r="J108" s="125"/>
      <c r="K108" s="125"/>
      <c r="L108" s="306">
        <f>ROUND(SUM(N88+N106),2)</f>
        <v>0</v>
      </c>
      <c r="M108" s="306"/>
      <c r="N108" s="306"/>
      <c r="O108" s="306"/>
      <c r="P108" s="306"/>
      <c r="Q108" s="306"/>
      <c r="R108" s="115"/>
    </row>
    <row r="109" spans="2:18" s="110" customFormat="1" ht="6.95" customHeight="1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40"/>
    </row>
    <row r="113" spans="2:18" s="110" customFormat="1" ht="6.95" customHeight="1"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3"/>
    </row>
    <row r="114" spans="2:18" s="110" customFormat="1" ht="36.95" customHeight="1">
      <c r="B114" s="111"/>
      <c r="C114" s="307" t="s">
        <v>140</v>
      </c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115"/>
    </row>
    <row r="115" spans="2:18" s="110" customFormat="1" ht="6.95" customHeight="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5"/>
    </row>
    <row r="116" spans="2:18" s="110" customFormat="1" ht="30" customHeight="1">
      <c r="B116" s="111"/>
      <c r="C116" s="108" t="s">
        <v>17</v>
      </c>
      <c r="D116" s="112"/>
      <c r="E116" s="112"/>
      <c r="F116" s="309" t="str">
        <f>F6</f>
        <v>Stavební úpravy v 3. NP a nástavba 4. NP v objektu VŠE - Centrum aplikovaného výzkumu</v>
      </c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112"/>
      <c r="R116" s="115"/>
    </row>
    <row r="117" spans="2:18" s="110" customFormat="1" ht="36.95" customHeight="1">
      <c r="B117" s="111"/>
      <c r="C117" s="144" t="s">
        <v>126</v>
      </c>
      <c r="D117" s="112"/>
      <c r="E117" s="112"/>
      <c r="F117" s="311" t="str">
        <f>F7</f>
        <v>SO 01h - Interiérové vybavení</v>
      </c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112"/>
      <c r="R117" s="115"/>
    </row>
    <row r="118" spans="2:18" s="110" customFormat="1" ht="6.95" customHeight="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5"/>
    </row>
    <row r="119" spans="2:18" s="110" customFormat="1" ht="18" customHeight="1">
      <c r="B119" s="111"/>
      <c r="C119" s="108" t="s">
        <v>23</v>
      </c>
      <c r="D119" s="112"/>
      <c r="E119" s="112"/>
      <c r="F119" s="116" t="str">
        <f>F9</f>
        <v xml:space="preserve"> </v>
      </c>
      <c r="G119" s="112"/>
      <c r="H119" s="112"/>
      <c r="I119" s="112"/>
      <c r="J119" s="112"/>
      <c r="K119" s="108" t="s">
        <v>25</v>
      </c>
      <c r="L119" s="112"/>
      <c r="M119" s="312">
        <f>IF(O9="","",O9)</f>
        <v>42962</v>
      </c>
      <c r="N119" s="312"/>
      <c r="O119" s="312"/>
      <c r="P119" s="312"/>
      <c r="Q119" s="112"/>
      <c r="R119" s="115"/>
    </row>
    <row r="120" spans="2:18" s="110" customFormat="1" ht="6.95" customHeight="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5"/>
    </row>
    <row r="121" spans="2:18" s="110" customFormat="1" ht="15">
      <c r="B121" s="111"/>
      <c r="C121" s="108" t="s">
        <v>28</v>
      </c>
      <c r="D121" s="112"/>
      <c r="E121" s="112"/>
      <c r="F121" s="116" t="str">
        <f>E12</f>
        <v xml:space="preserve"> </v>
      </c>
      <c r="G121" s="112"/>
      <c r="H121" s="112"/>
      <c r="I121" s="112"/>
      <c r="J121" s="112"/>
      <c r="K121" s="108" t="s">
        <v>33</v>
      </c>
      <c r="L121" s="112"/>
      <c r="M121" s="302" t="str">
        <f>E18</f>
        <v xml:space="preserve"> </v>
      </c>
      <c r="N121" s="302"/>
      <c r="O121" s="302"/>
      <c r="P121" s="302"/>
      <c r="Q121" s="302"/>
      <c r="R121" s="115"/>
    </row>
    <row r="122" spans="2:18" s="110" customFormat="1" ht="14.45" customHeight="1">
      <c r="B122" s="111"/>
      <c r="C122" s="108" t="s">
        <v>32</v>
      </c>
      <c r="D122" s="112"/>
      <c r="E122" s="112"/>
      <c r="F122" s="116" t="str">
        <f>IF(E15="","",E15)</f>
        <v xml:space="preserve"> </v>
      </c>
      <c r="G122" s="112"/>
      <c r="H122" s="112"/>
      <c r="I122" s="112"/>
      <c r="J122" s="112"/>
      <c r="K122" s="108" t="s">
        <v>35</v>
      </c>
      <c r="L122" s="112"/>
      <c r="M122" s="302" t="str">
        <f>E21</f>
        <v xml:space="preserve"> </v>
      </c>
      <c r="N122" s="302"/>
      <c r="O122" s="302"/>
      <c r="P122" s="302"/>
      <c r="Q122" s="302"/>
      <c r="R122" s="115"/>
    </row>
    <row r="123" spans="2:18" s="110" customFormat="1" ht="10.35" customHeight="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5"/>
    </row>
    <row r="124" spans="2:27" s="167" customFormat="1" ht="29.25" customHeight="1">
      <c r="B124" s="162"/>
      <c r="C124" s="163" t="s">
        <v>141</v>
      </c>
      <c r="D124" s="164" t="s">
        <v>142</v>
      </c>
      <c r="E124" s="164" t="s">
        <v>58</v>
      </c>
      <c r="F124" s="303" t="s">
        <v>143</v>
      </c>
      <c r="G124" s="303"/>
      <c r="H124" s="303"/>
      <c r="I124" s="303"/>
      <c r="J124" s="164" t="s">
        <v>144</v>
      </c>
      <c r="K124" s="164" t="s">
        <v>145</v>
      </c>
      <c r="L124" s="304" t="s">
        <v>146</v>
      </c>
      <c r="M124" s="304"/>
      <c r="N124" s="303" t="s">
        <v>132</v>
      </c>
      <c r="O124" s="303"/>
      <c r="P124" s="303"/>
      <c r="Q124" s="305"/>
      <c r="R124" s="166"/>
      <c r="T124" s="168" t="s">
        <v>147</v>
      </c>
      <c r="U124" s="169" t="s">
        <v>40</v>
      </c>
      <c r="V124" s="169" t="s">
        <v>148</v>
      </c>
      <c r="W124" s="169" t="s">
        <v>149</v>
      </c>
      <c r="X124" s="169" t="s">
        <v>150</v>
      </c>
      <c r="Y124" s="169" t="s">
        <v>151</v>
      </c>
      <c r="Z124" s="169" t="s">
        <v>152</v>
      </c>
      <c r="AA124" s="170" t="s">
        <v>153</v>
      </c>
    </row>
    <row r="125" spans="2:63" s="110" customFormat="1" ht="29.25" customHeight="1">
      <c r="B125" s="111"/>
      <c r="C125" s="171" t="s">
        <v>128</v>
      </c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296">
        <f>BK125</f>
        <v>0</v>
      </c>
      <c r="O125" s="297"/>
      <c r="P125" s="297"/>
      <c r="Q125" s="297"/>
      <c r="R125" s="115"/>
      <c r="T125" s="172"/>
      <c r="U125" s="118"/>
      <c r="V125" s="118"/>
      <c r="W125" s="173">
        <f>W126</f>
        <v>0</v>
      </c>
      <c r="X125" s="118"/>
      <c r="Y125" s="173">
        <f>Y126</f>
        <v>0</v>
      </c>
      <c r="Z125" s="118"/>
      <c r="AA125" s="174">
        <f>AA126</f>
        <v>0</v>
      </c>
      <c r="AT125" s="100" t="s">
        <v>75</v>
      </c>
      <c r="AU125" s="100" t="s">
        <v>134</v>
      </c>
      <c r="BK125" s="175">
        <f>BK126</f>
        <v>0</v>
      </c>
    </row>
    <row r="126" spans="2:63" s="180" customFormat="1" ht="37.35" customHeight="1">
      <c r="B126" s="176"/>
      <c r="C126" s="177"/>
      <c r="D126" s="178" t="s">
        <v>1695</v>
      </c>
      <c r="E126" s="178"/>
      <c r="F126" s="178"/>
      <c r="G126" s="178"/>
      <c r="H126" s="178"/>
      <c r="I126" s="178"/>
      <c r="J126" s="178"/>
      <c r="K126" s="178"/>
      <c r="L126" s="178"/>
      <c r="M126" s="178"/>
      <c r="N126" s="298">
        <f>BK126</f>
        <v>0</v>
      </c>
      <c r="O126" s="299"/>
      <c r="P126" s="299"/>
      <c r="Q126" s="299"/>
      <c r="R126" s="179"/>
      <c r="T126" s="181"/>
      <c r="U126" s="177"/>
      <c r="V126" s="177"/>
      <c r="W126" s="182">
        <f>W127</f>
        <v>0</v>
      </c>
      <c r="X126" s="177"/>
      <c r="Y126" s="182">
        <f>Y127</f>
        <v>0</v>
      </c>
      <c r="Z126" s="177"/>
      <c r="AA126" s="183">
        <f>AA127</f>
        <v>0</v>
      </c>
      <c r="AR126" s="184" t="s">
        <v>124</v>
      </c>
      <c r="AT126" s="185" t="s">
        <v>75</v>
      </c>
      <c r="AU126" s="185" t="s">
        <v>76</v>
      </c>
      <c r="AY126" s="184" t="s">
        <v>155</v>
      </c>
      <c r="BK126" s="186">
        <f>BK127</f>
        <v>0</v>
      </c>
    </row>
    <row r="127" spans="2:63" s="180" customFormat="1" ht="19.9" customHeight="1">
      <c r="B127" s="176"/>
      <c r="C127" s="177"/>
      <c r="D127" s="187" t="s">
        <v>1696</v>
      </c>
      <c r="E127" s="187"/>
      <c r="F127" s="187"/>
      <c r="G127" s="187"/>
      <c r="H127" s="187"/>
      <c r="I127" s="187"/>
      <c r="J127" s="187"/>
      <c r="K127" s="187"/>
      <c r="L127" s="187"/>
      <c r="M127" s="187"/>
      <c r="N127" s="358">
        <f>BK127</f>
        <v>0</v>
      </c>
      <c r="O127" s="319"/>
      <c r="P127" s="319"/>
      <c r="Q127" s="319"/>
      <c r="R127" s="179"/>
      <c r="T127" s="181"/>
      <c r="U127" s="177"/>
      <c r="V127" s="177"/>
      <c r="W127" s="182">
        <f>W128+W131+W141+W150+W159+W171+W182+W196+W206+W212+W219+W229+W236+W240</f>
        <v>0</v>
      </c>
      <c r="X127" s="177"/>
      <c r="Y127" s="182">
        <f>Y128+Y131+Y141+Y150+Y159+Y171+Y182+Y196+Y206+Y212+Y219+Y229+Y236+Y240</f>
        <v>0</v>
      </c>
      <c r="Z127" s="177"/>
      <c r="AA127" s="183">
        <f>AA128+AA131+AA141+AA150+AA159+AA171+AA182+AA196+AA206+AA212+AA219+AA229+AA236+AA240</f>
        <v>0</v>
      </c>
      <c r="AR127" s="184" t="s">
        <v>124</v>
      </c>
      <c r="AT127" s="185" t="s">
        <v>75</v>
      </c>
      <c r="AU127" s="185" t="s">
        <v>22</v>
      </c>
      <c r="AY127" s="184" t="s">
        <v>155</v>
      </c>
      <c r="BK127" s="186">
        <f>BK128+BK131+BK141+BK150+BK159+BK171+BK182+BK196+BK206+BK212+BK219+BK229+BK236+BK240</f>
        <v>0</v>
      </c>
    </row>
    <row r="128" spans="2:63" s="180" customFormat="1" ht="14.85" customHeight="1">
      <c r="B128" s="176"/>
      <c r="C128" s="177"/>
      <c r="D128" s="187" t="s">
        <v>1697</v>
      </c>
      <c r="E128" s="187"/>
      <c r="F128" s="187"/>
      <c r="G128" s="187"/>
      <c r="H128" s="187"/>
      <c r="I128" s="187"/>
      <c r="J128" s="187"/>
      <c r="K128" s="187"/>
      <c r="L128" s="187"/>
      <c r="M128" s="187"/>
      <c r="N128" s="300">
        <f>BK128</f>
        <v>0</v>
      </c>
      <c r="O128" s="301"/>
      <c r="P128" s="301"/>
      <c r="Q128" s="301"/>
      <c r="R128" s="179"/>
      <c r="T128" s="181"/>
      <c r="U128" s="177"/>
      <c r="V128" s="177"/>
      <c r="W128" s="182">
        <f>SUM(W129:W130)</f>
        <v>0</v>
      </c>
      <c r="X128" s="177"/>
      <c r="Y128" s="182">
        <f>SUM(Y129:Y130)</f>
        <v>0</v>
      </c>
      <c r="Z128" s="177"/>
      <c r="AA128" s="183">
        <f>SUM(AA129:AA130)</f>
        <v>0</v>
      </c>
      <c r="AR128" s="184" t="s">
        <v>124</v>
      </c>
      <c r="AT128" s="185" t="s">
        <v>75</v>
      </c>
      <c r="AU128" s="185" t="s">
        <v>124</v>
      </c>
      <c r="AY128" s="184" t="s">
        <v>155</v>
      </c>
      <c r="BK128" s="186">
        <f>SUM(BK129:BK130)</f>
        <v>0</v>
      </c>
    </row>
    <row r="129" spans="2:65" s="110" customFormat="1" ht="57" customHeight="1">
      <c r="B129" s="111"/>
      <c r="C129" s="188" t="s">
        <v>22</v>
      </c>
      <c r="D129" s="188" t="s">
        <v>156</v>
      </c>
      <c r="E129" s="189" t="s">
        <v>1711</v>
      </c>
      <c r="F129" s="316" t="s">
        <v>1712</v>
      </c>
      <c r="G129" s="316"/>
      <c r="H129" s="316"/>
      <c r="I129" s="316"/>
      <c r="J129" s="190" t="s">
        <v>214</v>
      </c>
      <c r="K129" s="191">
        <v>85</v>
      </c>
      <c r="L129" s="317"/>
      <c r="M129" s="317"/>
      <c r="N129" s="318">
        <f>ROUND(L129*K129,2)</f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>V129*K129</f>
        <v>0</v>
      </c>
      <c r="X129" s="194">
        <v>0</v>
      </c>
      <c r="Y129" s="194">
        <f>X129*K129</f>
        <v>0</v>
      </c>
      <c r="Z129" s="194">
        <v>0</v>
      </c>
      <c r="AA129" s="195">
        <f>Z129*K129</f>
        <v>0</v>
      </c>
      <c r="AR129" s="100" t="s">
        <v>280</v>
      </c>
      <c r="AT129" s="100" t="s">
        <v>156</v>
      </c>
      <c r="AU129" s="100" t="s">
        <v>165</v>
      </c>
      <c r="AY129" s="100" t="s">
        <v>155</v>
      </c>
      <c r="BE129" s="196">
        <f>IF(U129="základní",N129,0)</f>
        <v>0</v>
      </c>
      <c r="BF129" s="196">
        <f>IF(U129="snížená",N129,0)</f>
        <v>0</v>
      </c>
      <c r="BG129" s="196">
        <f>IF(U129="zákl. přenesená",N129,0)</f>
        <v>0</v>
      </c>
      <c r="BH129" s="196">
        <f>IF(U129="sníž. přenesená",N129,0)</f>
        <v>0</v>
      </c>
      <c r="BI129" s="196">
        <f>IF(U129="nulová",N129,0)</f>
        <v>0</v>
      </c>
      <c r="BJ129" s="100" t="s">
        <v>22</v>
      </c>
      <c r="BK129" s="196">
        <f>ROUND(L129*K129,2)</f>
        <v>0</v>
      </c>
      <c r="BL129" s="100" t="s">
        <v>280</v>
      </c>
      <c r="BM129" s="100" t="s">
        <v>1713</v>
      </c>
    </row>
    <row r="130" spans="2:65" s="110" customFormat="1" ht="22.5" customHeight="1">
      <c r="B130" s="111"/>
      <c r="C130" s="188" t="s">
        <v>124</v>
      </c>
      <c r="D130" s="188" t="s">
        <v>156</v>
      </c>
      <c r="E130" s="189" t="s">
        <v>1714</v>
      </c>
      <c r="F130" s="316" t="s">
        <v>1715</v>
      </c>
      <c r="G130" s="316"/>
      <c r="H130" s="316"/>
      <c r="I130" s="316"/>
      <c r="J130" s="190" t="s">
        <v>230</v>
      </c>
      <c r="K130" s="191">
        <v>10</v>
      </c>
      <c r="L130" s="317"/>
      <c r="M130" s="317"/>
      <c r="N130" s="318">
        <f>ROUND(L130*K130,2)</f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>V130*K130</f>
        <v>0</v>
      </c>
      <c r="X130" s="194">
        <v>0</v>
      </c>
      <c r="Y130" s="194">
        <f>X130*K130</f>
        <v>0</v>
      </c>
      <c r="Z130" s="194">
        <v>0</v>
      </c>
      <c r="AA130" s="195">
        <f>Z130*K130</f>
        <v>0</v>
      </c>
      <c r="AR130" s="100" t="s">
        <v>280</v>
      </c>
      <c r="AT130" s="100" t="s">
        <v>156</v>
      </c>
      <c r="AU130" s="100" t="s">
        <v>165</v>
      </c>
      <c r="AY130" s="100" t="s">
        <v>155</v>
      </c>
      <c r="BE130" s="196">
        <f>IF(U130="základní",N130,0)</f>
        <v>0</v>
      </c>
      <c r="BF130" s="196">
        <f>IF(U130="snížená",N130,0)</f>
        <v>0</v>
      </c>
      <c r="BG130" s="196">
        <f>IF(U130="zákl. přenesená",N130,0)</f>
        <v>0</v>
      </c>
      <c r="BH130" s="196">
        <f>IF(U130="sníž. přenesená",N130,0)</f>
        <v>0</v>
      </c>
      <c r="BI130" s="196">
        <f>IF(U130="nulová",N130,0)</f>
        <v>0</v>
      </c>
      <c r="BJ130" s="100" t="s">
        <v>22</v>
      </c>
      <c r="BK130" s="196">
        <f>ROUND(L130*K130,2)</f>
        <v>0</v>
      </c>
      <c r="BL130" s="100" t="s">
        <v>280</v>
      </c>
      <c r="BM130" s="100" t="s">
        <v>1716</v>
      </c>
    </row>
    <row r="131" spans="2:63" s="180" customFormat="1" ht="22.35" customHeight="1">
      <c r="B131" s="176"/>
      <c r="C131" s="177"/>
      <c r="D131" s="187" t="s">
        <v>1698</v>
      </c>
      <c r="E131" s="187"/>
      <c r="F131" s="187"/>
      <c r="G131" s="187"/>
      <c r="H131" s="187"/>
      <c r="I131" s="187"/>
      <c r="J131" s="187"/>
      <c r="K131" s="187"/>
      <c r="L131" s="200"/>
      <c r="M131" s="200"/>
      <c r="N131" s="314">
        <f>BK131</f>
        <v>0</v>
      </c>
      <c r="O131" s="315"/>
      <c r="P131" s="315"/>
      <c r="Q131" s="315"/>
      <c r="R131" s="179"/>
      <c r="T131" s="181"/>
      <c r="U131" s="177"/>
      <c r="V131" s="177"/>
      <c r="W131" s="182">
        <f>SUM(W132:W140)</f>
        <v>0</v>
      </c>
      <c r="X131" s="177"/>
      <c r="Y131" s="182">
        <f>SUM(Y132:Y140)</f>
        <v>0</v>
      </c>
      <c r="Z131" s="177"/>
      <c r="AA131" s="183">
        <f>SUM(AA132:AA140)</f>
        <v>0</v>
      </c>
      <c r="AR131" s="184" t="s">
        <v>124</v>
      </c>
      <c r="AT131" s="185" t="s">
        <v>75</v>
      </c>
      <c r="AU131" s="185" t="s">
        <v>124</v>
      </c>
      <c r="AY131" s="184" t="s">
        <v>155</v>
      </c>
      <c r="BK131" s="186">
        <f>SUM(BK132:BK140)</f>
        <v>0</v>
      </c>
    </row>
    <row r="132" spans="2:65" s="110" customFormat="1" ht="57" customHeight="1">
      <c r="B132" s="111"/>
      <c r="C132" s="188" t="s">
        <v>165</v>
      </c>
      <c r="D132" s="188" t="s">
        <v>156</v>
      </c>
      <c r="E132" s="189" t="s">
        <v>1717</v>
      </c>
      <c r="F132" s="316" t="s">
        <v>1718</v>
      </c>
      <c r="G132" s="316"/>
      <c r="H132" s="316"/>
      <c r="I132" s="316"/>
      <c r="J132" s="190" t="s">
        <v>214</v>
      </c>
      <c r="K132" s="191">
        <v>36</v>
      </c>
      <c r="L132" s="317"/>
      <c r="M132" s="317"/>
      <c r="N132" s="318">
        <f aca="true" t="shared" si="0" ref="N132:N140">ROUND(L132*K132,2)</f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</v>
      </c>
      <c r="W132" s="194">
        <f aca="true" t="shared" si="1" ref="W132:W140">V132*K132</f>
        <v>0</v>
      </c>
      <c r="X132" s="194">
        <v>0</v>
      </c>
      <c r="Y132" s="194">
        <f aca="true" t="shared" si="2" ref="Y132:Y140">X132*K132</f>
        <v>0</v>
      </c>
      <c r="Z132" s="194">
        <v>0</v>
      </c>
      <c r="AA132" s="195">
        <f aca="true" t="shared" si="3" ref="AA132:AA140">Z132*K132</f>
        <v>0</v>
      </c>
      <c r="AR132" s="100" t="s">
        <v>280</v>
      </c>
      <c r="AT132" s="100" t="s">
        <v>156</v>
      </c>
      <c r="AU132" s="100" t="s">
        <v>165</v>
      </c>
      <c r="AY132" s="100" t="s">
        <v>155</v>
      </c>
      <c r="BE132" s="196">
        <f aca="true" t="shared" si="4" ref="BE132:BE140">IF(U132="základní",N132,0)</f>
        <v>0</v>
      </c>
      <c r="BF132" s="196">
        <f aca="true" t="shared" si="5" ref="BF132:BF140">IF(U132="snížená",N132,0)</f>
        <v>0</v>
      </c>
      <c r="BG132" s="196">
        <f aca="true" t="shared" si="6" ref="BG132:BG140">IF(U132="zákl. přenesená",N132,0)</f>
        <v>0</v>
      </c>
      <c r="BH132" s="196">
        <f aca="true" t="shared" si="7" ref="BH132:BH140">IF(U132="sníž. přenesená",N132,0)</f>
        <v>0</v>
      </c>
      <c r="BI132" s="196">
        <f aca="true" t="shared" si="8" ref="BI132:BI140">IF(U132="nulová",N132,0)</f>
        <v>0</v>
      </c>
      <c r="BJ132" s="100" t="s">
        <v>22</v>
      </c>
      <c r="BK132" s="196">
        <f aca="true" t="shared" si="9" ref="BK132:BK140">ROUND(L132*K132,2)</f>
        <v>0</v>
      </c>
      <c r="BL132" s="100" t="s">
        <v>280</v>
      </c>
      <c r="BM132" s="100" t="s">
        <v>124</v>
      </c>
    </row>
    <row r="133" spans="2:65" s="110" customFormat="1" ht="31.5" customHeight="1">
      <c r="B133" s="111"/>
      <c r="C133" s="188" t="s">
        <v>169</v>
      </c>
      <c r="D133" s="188" t="s">
        <v>156</v>
      </c>
      <c r="E133" s="189" t="s">
        <v>1719</v>
      </c>
      <c r="F133" s="316" t="s">
        <v>1720</v>
      </c>
      <c r="G133" s="316"/>
      <c r="H133" s="316"/>
      <c r="I133" s="316"/>
      <c r="J133" s="190" t="s">
        <v>214</v>
      </c>
      <c r="K133" s="191">
        <v>22</v>
      </c>
      <c r="L133" s="317"/>
      <c r="M133" s="317"/>
      <c r="N133" s="318">
        <f t="shared" si="0"/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</v>
      </c>
      <c r="W133" s="194">
        <f t="shared" si="1"/>
        <v>0</v>
      </c>
      <c r="X133" s="194">
        <v>0</v>
      </c>
      <c r="Y133" s="194">
        <f t="shared" si="2"/>
        <v>0</v>
      </c>
      <c r="Z133" s="194">
        <v>0</v>
      </c>
      <c r="AA133" s="195">
        <f t="shared" si="3"/>
        <v>0</v>
      </c>
      <c r="AR133" s="100" t="s">
        <v>280</v>
      </c>
      <c r="AT133" s="100" t="s">
        <v>156</v>
      </c>
      <c r="AU133" s="100" t="s">
        <v>165</v>
      </c>
      <c r="AY133" s="100" t="s">
        <v>155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00" t="s">
        <v>22</v>
      </c>
      <c r="BK133" s="196">
        <f t="shared" si="9"/>
        <v>0</v>
      </c>
      <c r="BL133" s="100" t="s">
        <v>280</v>
      </c>
      <c r="BM133" s="100" t="s">
        <v>169</v>
      </c>
    </row>
    <row r="134" spans="2:65" s="110" customFormat="1" ht="82.5" customHeight="1">
      <c r="B134" s="111"/>
      <c r="C134" s="188" t="s">
        <v>154</v>
      </c>
      <c r="D134" s="188" t="s">
        <v>156</v>
      </c>
      <c r="E134" s="189" t="s">
        <v>1721</v>
      </c>
      <c r="F134" s="316" t="s">
        <v>1722</v>
      </c>
      <c r="G134" s="316"/>
      <c r="H134" s="316"/>
      <c r="I134" s="316"/>
      <c r="J134" s="190" t="s">
        <v>230</v>
      </c>
      <c r="K134" s="191">
        <v>8</v>
      </c>
      <c r="L134" s="317"/>
      <c r="M134" s="317"/>
      <c r="N134" s="318">
        <f t="shared" si="0"/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</v>
      </c>
      <c r="W134" s="194">
        <f t="shared" si="1"/>
        <v>0</v>
      </c>
      <c r="X134" s="194">
        <v>0</v>
      </c>
      <c r="Y134" s="194">
        <f t="shared" si="2"/>
        <v>0</v>
      </c>
      <c r="Z134" s="194">
        <v>0</v>
      </c>
      <c r="AA134" s="195">
        <f t="shared" si="3"/>
        <v>0</v>
      </c>
      <c r="AR134" s="100" t="s">
        <v>280</v>
      </c>
      <c r="AT134" s="100" t="s">
        <v>156</v>
      </c>
      <c r="AU134" s="100" t="s">
        <v>165</v>
      </c>
      <c r="AY134" s="100" t="s">
        <v>155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00" t="s">
        <v>22</v>
      </c>
      <c r="BK134" s="196">
        <f t="shared" si="9"/>
        <v>0</v>
      </c>
      <c r="BL134" s="100" t="s">
        <v>280</v>
      </c>
      <c r="BM134" s="100" t="s">
        <v>176</v>
      </c>
    </row>
    <row r="135" spans="2:65" s="110" customFormat="1" ht="69.75" customHeight="1">
      <c r="B135" s="111"/>
      <c r="C135" s="188" t="s">
        <v>176</v>
      </c>
      <c r="D135" s="188" t="s">
        <v>156</v>
      </c>
      <c r="E135" s="189" t="s">
        <v>1723</v>
      </c>
      <c r="F135" s="316" t="s">
        <v>1724</v>
      </c>
      <c r="G135" s="316"/>
      <c r="H135" s="316"/>
      <c r="I135" s="316"/>
      <c r="J135" s="190" t="s">
        <v>230</v>
      </c>
      <c r="K135" s="191">
        <v>6</v>
      </c>
      <c r="L135" s="317"/>
      <c r="M135" s="317"/>
      <c r="N135" s="318">
        <f t="shared" si="0"/>
        <v>0</v>
      </c>
      <c r="O135" s="318"/>
      <c r="P135" s="318"/>
      <c r="Q135" s="318"/>
      <c r="R135" s="115"/>
      <c r="T135" s="192" t="s">
        <v>5</v>
      </c>
      <c r="U135" s="193" t="s">
        <v>41</v>
      </c>
      <c r="V135" s="194">
        <v>0</v>
      </c>
      <c r="W135" s="194">
        <f t="shared" si="1"/>
        <v>0</v>
      </c>
      <c r="X135" s="194">
        <v>0</v>
      </c>
      <c r="Y135" s="194">
        <f t="shared" si="2"/>
        <v>0</v>
      </c>
      <c r="Z135" s="194">
        <v>0</v>
      </c>
      <c r="AA135" s="195">
        <f t="shared" si="3"/>
        <v>0</v>
      </c>
      <c r="AR135" s="100" t="s">
        <v>280</v>
      </c>
      <c r="AT135" s="100" t="s">
        <v>156</v>
      </c>
      <c r="AU135" s="100" t="s">
        <v>165</v>
      </c>
      <c r="AY135" s="100" t="s">
        <v>155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00" t="s">
        <v>22</v>
      </c>
      <c r="BK135" s="196">
        <f t="shared" si="9"/>
        <v>0</v>
      </c>
      <c r="BL135" s="100" t="s">
        <v>280</v>
      </c>
      <c r="BM135" s="100" t="s">
        <v>239</v>
      </c>
    </row>
    <row r="136" spans="2:65" s="110" customFormat="1" ht="57" customHeight="1">
      <c r="B136" s="111"/>
      <c r="C136" s="188" t="s">
        <v>235</v>
      </c>
      <c r="D136" s="188" t="s">
        <v>156</v>
      </c>
      <c r="E136" s="189" t="s">
        <v>1725</v>
      </c>
      <c r="F136" s="316" t="s">
        <v>1726</v>
      </c>
      <c r="G136" s="316"/>
      <c r="H136" s="316"/>
      <c r="I136" s="316"/>
      <c r="J136" s="190" t="s">
        <v>230</v>
      </c>
      <c r="K136" s="191">
        <v>2</v>
      </c>
      <c r="L136" s="317"/>
      <c r="M136" s="317"/>
      <c r="N136" s="318">
        <f t="shared" si="0"/>
        <v>0</v>
      </c>
      <c r="O136" s="318"/>
      <c r="P136" s="318"/>
      <c r="Q136" s="318"/>
      <c r="R136" s="115"/>
      <c r="T136" s="192" t="s">
        <v>5</v>
      </c>
      <c r="U136" s="193" t="s">
        <v>41</v>
      </c>
      <c r="V136" s="194">
        <v>0</v>
      </c>
      <c r="W136" s="194">
        <f t="shared" si="1"/>
        <v>0</v>
      </c>
      <c r="X136" s="194">
        <v>0</v>
      </c>
      <c r="Y136" s="194">
        <f t="shared" si="2"/>
        <v>0</v>
      </c>
      <c r="Z136" s="194">
        <v>0</v>
      </c>
      <c r="AA136" s="195">
        <f t="shared" si="3"/>
        <v>0</v>
      </c>
      <c r="AR136" s="100" t="s">
        <v>280</v>
      </c>
      <c r="AT136" s="100" t="s">
        <v>156</v>
      </c>
      <c r="AU136" s="100" t="s">
        <v>165</v>
      </c>
      <c r="AY136" s="100" t="s">
        <v>155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00" t="s">
        <v>22</v>
      </c>
      <c r="BK136" s="196">
        <f t="shared" si="9"/>
        <v>0</v>
      </c>
      <c r="BL136" s="100" t="s">
        <v>280</v>
      </c>
      <c r="BM136" s="100" t="s">
        <v>26</v>
      </c>
    </row>
    <row r="137" spans="2:65" s="110" customFormat="1" ht="31.5" customHeight="1">
      <c r="B137" s="111"/>
      <c r="C137" s="188" t="s">
        <v>239</v>
      </c>
      <c r="D137" s="188" t="s">
        <v>156</v>
      </c>
      <c r="E137" s="189" t="s">
        <v>1727</v>
      </c>
      <c r="F137" s="316" t="s">
        <v>1728</v>
      </c>
      <c r="G137" s="316"/>
      <c r="H137" s="316"/>
      <c r="I137" s="316"/>
      <c r="J137" s="190" t="s">
        <v>230</v>
      </c>
      <c r="K137" s="191">
        <v>6</v>
      </c>
      <c r="L137" s="317"/>
      <c r="M137" s="317"/>
      <c r="N137" s="318">
        <f t="shared" si="0"/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</v>
      </c>
      <c r="W137" s="194">
        <f t="shared" si="1"/>
        <v>0</v>
      </c>
      <c r="X137" s="194">
        <v>0</v>
      </c>
      <c r="Y137" s="194">
        <f t="shared" si="2"/>
        <v>0</v>
      </c>
      <c r="Z137" s="194">
        <v>0</v>
      </c>
      <c r="AA137" s="195">
        <f t="shared" si="3"/>
        <v>0</v>
      </c>
      <c r="AR137" s="100" t="s">
        <v>280</v>
      </c>
      <c r="AT137" s="100" t="s">
        <v>156</v>
      </c>
      <c r="AU137" s="100" t="s">
        <v>165</v>
      </c>
      <c r="AY137" s="100" t="s">
        <v>155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00" t="s">
        <v>22</v>
      </c>
      <c r="BK137" s="196">
        <f t="shared" si="9"/>
        <v>0</v>
      </c>
      <c r="BL137" s="100" t="s">
        <v>280</v>
      </c>
      <c r="BM137" s="100" t="s">
        <v>260</v>
      </c>
    </row>
    <row r="138" spans="2:65" s="110" customFormat="1" ht="22.5" customHeight="1">
      <c r="B138" s="111"/>
      <c r="C138" s="188" t="s">
        <v>243</v>
      </c>
      <c r="D138" s="188" t="s">
        <v>156</v>
      </c>
      <c r="E138" s="189" t="s">
        <v>1729</v>
      </c>
      <c r="F138" s="316" t="s">
        <v>1730</v>
      </c>
      <c r="G138" s="316"/>
      <c r="H138" s="316"/>
      <c r="I138" s="316"/>
      <c r="J138" s="190" t="s">
        <v>230</v>
      </c>
      <c r="K138" s="191">
        <v>1</v>
      </c>
      <c r="L138" s="317"/>
      <c r="M138" s="317"/>
      <c r="N138" s="318">
        <f t="shared" si="0"/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</v>
      </c>
      <c r="W138" s="194">
        <f t="shared" si="1"/>
        <v>0</v>
      </c>
      <c r="X138" s="194">
        <v>0</v>
      </c>
      <c r="Y138" s="194">
        <f t="shared" si="2"/>
        <v>0</v>
      </c>
      <c r="Z138" s="194">
        <v>0</v>
      </c>
      <c r="AA138" s="195">
        <f t="shared" si="3"/>
        <v>0</v>
      </c>
      <c r="AR138" s="100" t="s">
        <v>280</v>
      </c>
      <c r="AT138" s="100" t="s">
        <v>156</v>
      </c>
      <c r="AU138" s="100" t="s">
        <v>165</v>
      </c>
      <c r="AY138" s="100" t="s">
        <v>155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00" t="s">
        <v>22</v>
      </c>
      <c r="BK138" s="196">
        <f t="shared" si="9"/>
        <v>0</v>
      </c>
      <c r="BL138" s="100" t="s">
        <v>280</v>
      </c>
      <c r="BM138" s="100" t="s">
        <v>270</v>
      </c>
    </row>
    <row r="139" spans="2:65" s="110" customFormat="1" ht="44.25" customHeight="1">
      <c r="B139" s="111"/>
      <c r="C139" s="188" t="s">
        <v>26</v>
      </c>
      <c r="D139" s="188" t="s">
        <v>156</v>
      </c>
      <c r="E139" s="189" t="s">
        <v>1731</v>
      </c>
      <c r="F139" s="316" t="s">
        <v>1732</v>
      </c>
      <c r="G139" s="316"/>
      <c r="H139" s="316"/>
      <c r="I139" s="316"/>
      <c r="J139" s="190" t="s">
        <v>230</v>
      </c>
      <c r="K139" s="191">
        <v>1</v>
      </c>
      <c r="L139" s="317"/>
      <c r="M139" s="317"/>
      <c r="N139" s="318">
        <f t="shared" si="0"/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0</v>
      </c>
      <c r="W139" s="194">
        <f t="shared" si="1"/>
        <v>0</v>
      </c>
      <c r="X139" s="194">
        <v>0</v>
      </c>
      <c r="Y139" s="194">
        <f t="shared" si="2"/>
        <v>0</v>
      </c>
      <c r="Z139" s="194">
        <v>0</v>
      </c>
      <c r="AA139" s="195">
        <f t="shared" si="3"/>
        <v>0</v>
      </c>
      <c r="AR139" s="100" t="s">
        <v>280</v>
      </c>
      <c r="AT139" s="100" t="s">
        <v>156</v>
      </c>
      <c r="AU139" s="100" t="s">
        <v>165</v>
      </c>
      <c r="AY139" s="100" t="s">
        <v>155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00" t="s">
        <v>22</v>
      </c>
      <c r="BK139" s="196">
        <f t="shared" si="9"/>
        <v>0</v>
      </c>
      <c r="BL139" s="100" t="s">
        <v>280</v>
      </c>
      <c r="BM139" s="100" t="s">
        <v>280</v>
      </c>
    </row>
    <row r="140" spans="2:65" s="110" customFormat="1" ht="22.5" customHeight="1">
      <c r="B140" s="111"/>
      <c r="C140" s="188" t="s">
        <v>254</v>
      </c>
      <c r="D140" s="188" t="s">
        <v>156</v>
      </c>
      <c r="E140" s="189" t="s">
        <v>1733</v>
      </c>
      <c r="F140" s="316" t="s">
        <v>1734</v>
      </c>
      <c r="G140" s="316"/>
      <c r="H140" s="316"/>
      <c r="I140" s="316"/>
      <c r="J140" s="190" t="s">
        <v>230</v>
      </c>
      <c r="K140" s="191">
        <v>1</v>
      </c>
      <c r="L140" s="317"/>
      <c r="M140" s="317"/>
      <c r="N140" s="318">
        <f t="shared" si="0"/>
        <v>0</v>
      </c>
      <c r="O140" s="318"/>
      <c r="P140" s="318"/>
      <c r="Q140" s="318"/>
      <c r="R140" s="115"/>
      <c r="T140" s="192" t="s">
        <v>5</v>
      </c>
      <c r="U140" s="193" t="s">
        <v>41</v>
      </c>
      <c r="V140" s="194">
        <v>0</v>
      </c>
      <c r="W140" s="194">
        <f t="shared" si="1"/>
        <v>0</v>
      </c>
      <c r="X140" s="194">
        <v>0</v>
      </c>
      <c r="Y140" s="194">
        <f t="shared" si="2"/>
        <v>0</v>
      </c>
      <c r="Z140" s="194">
        <v>0</v>
      </c>
      <c r="AA140" s="195">
        <f t="shared" si="3"/>
        <v>0</v>
      </c>
      <c r="AR140" s="100" t="s">
        <v>280</v>
      </c>
      <c r="AT140" s="100" t="s">
        <v>156</v>
      </c>
      <c r="AU140" s="100" t="s">
        <v>165</v>
      </c>
      <c r="AY140" s="100" t="s">
        <v>155</v>
      </c>
      <c r="BE140" s="196">
        <f t="shared" si="4"/>
        <v>0</v>
      </c>
      <c r="BF140" s="196">
        <f t="shared" si="5"/>
        <v>0</v>
      </c>
      <c r="BG140" s="196">
        <f t="shared" si="6"/>
        <v>0</v>
      </c>
      <c r="BH140" s="196">
        <f t="shared" si="7"/>
        <v>0</v>
      </c>
      <c r="BI140" s="196">
        <f t="shared" si="8"/>
        <v>0</v>
      </c>
      <c r="BJ140" s="100" t="s">
        <v>22</v>
      </c>
      <c r="BK140" s="196">
        <f t="shared" si="9"/>
        <v>0</v>
      </c>
      <c r="BL140" s="100" t="s">
        <v>280</v>
      </c>
      <c r="BM140" s="100" t="s">
        <v>295</v>
      </c>
    </row>
    <row r="141" spans="2:63" s="180" customFormat="1" ht="22.35" customHeight="1">
      <c r="B141" s="176"/>
      <c r="C141" s="177"/>
      <c r="D141" s="187" t="s">
        <v>1699</v>
      </c>
      <c r="E141" s="187"/>
      <c r="F141" s="187"/>
      <c r="G141" s="187"/>
      <c r="H141" s="187"/>
      <c r="I141" s="187"/>
      <c r="J141" s="187"/>
      <c r="K141" s="187"/>
      <c r="L141" s="200"/>
      <c r="M141" s="200"/>
      <c r="N141" s="314">
        <f>BK141</f>
        <v>0</v>
      </c>
      <c r="O141" s="315"/>
      <c r="P141" s="315"/>
      <c r="Q141" s="315"/>
      <c r="R141" s="179"/>
      <c r="T141" s="181"/>
      <c r="U141" s="177"/>
      <c r="V141" s="177"/>
      <c r="W141" s="182">
        <f>SUM(W142:W149)</f>
        <v>0</v>
      </c>
      <c r="X141" s="177"/>
      <c r="Y141" s="182">
        <f>SUM(Y142:Y149)</f>
        <v>0</v>
      </c>
      <c r="Z141" s="177"/>
      <c r="AA141" s="183">
        <f>SUM(AA142:AA149)</f>
        <v>0</v>
      </c>
      <c r="AR141" s="184" t="s">
        <v>124</v>
      </c>
      <c r="AT141" s="185" t="s">
        <v>75</v>
      </c>
      <c r="AU141" s="185" t="s">
        <v>124</v>
      </c>
      <c r="AY141" s="184" t="s">
        <v>155</v>
      </c>
      <c r="BK141" s="186">
        <f>SUM(BK142:BK149)</f>
        <v>0</v>
      </c>
    </row>
    <row r="142" spans="2:65" s="110" customFormat="1" ht="57" customHeight="1">
      <c r="B142" s="111"/>
      <c r="C142" s="188" t="s">
        <v>260</v>
      </c>
      <c r="D142" s="188" t="s">
        <v>156</v>
      </c>
      <c r="E142" s="189" t="s">
        <v>1735</v>
      </c>
      <c r="F142" s="316" t="s">
        <v>1712</v>
      </c>
      <c r="G142" s="316"/>
      <c r="H142" s="316"/>
      <c r="I142" s="316"/>
      <c r="J142" s="190" t="s">
        <v>214</v>
      </c>
      <c r="K142" s="191">
        <v>36</v>
      </c>
      <c r="L142" s="317"/>
      <c r="M142" s="317"/>
      <c r="N142" s="318">
        <f aca="true" t="shared" si="10" ref="N142:N149">ROUND(L142*K142,2)</f>
        <v>0</v>
      </c>
      <c r="O142" s="318"/>
      <c r="P142" s="318"/>
      <c r="Q142" s="318"/>
      <c r="R142" s="115"/>
      <c r="T142" s="192" t="s">
        <v>5</v>
      </c>
      <c r="U142" s="193" t="s">
        <v>41</v>
      </c>
      <c r="V142" s="194">
        <v>0</v>
      </c>
      <c r="W142" s="194">
        <f aca="true" t="shared" si="11" ref="W142:W149">V142*K142</f>
        <v>0</v>
      </c>
      <c r="X142" s="194">
        <v>0</v>
      </c>
      <c r="Y142" s="194">
        <f aca="true" t="shared" si="12" ref="Y142:Y149">X142*K142</f>
        <v>0</v>
      </c>
      <c r="Z142" s="194">
        <v>0</v>
      </c>
      <c r="AA142" s="195">
        <f aca="true" t="shared" si="13" ref="AA142:AA149">Z142*K142</f>
        <v>0</v>
      </c>
      <c r="AR142" s="100" t="s">
        <v>280</v>
      </c>
      <c r="AT142" s="100" t="s">
        <v>156</v>
      </c>
      <c r="AU142" s="100" t="s">
        <v>165</v>
      </c>
      <c r="AY142" s="100" t="s">
        <v>155</v>
      </c>
      <c r="BE142" s="196">
        <f aca="true" t="shared" si="14" ref="BE142:BE149">IF(U142="základní",N142,0)</f>
        <v>0</v>
      </c>
      <c r="BF142" s="196">
        <f aca="true" t="shared" si="15" ref="BF142:BF149">IF(U142="snížená",N142,0)</f>
        <v>0</v>
      </c>
      <c r="BG142" s="196">
        <f aca="true" t="shared" si="16" ref="BG142:BG149">IF(U142="zákl. přenesená",N142,0)</f>
        <v>0</v>
      </c>
      <c r="BH142" s="196">
        <f aca="true" t="shared" si="17" ref="BH142:BH149">IF(U142="sníž. přenesená",N142,0)</f>
        <v>0</v>
      </c>
      <c r="BI142" s="196">
        <f aca="true" t="shared" si="18" ref="BI142:BI149">IF(U142="nulová",N142,0)</f>
        <v>0</v>
      </c>
      <c r="BJ142" s="100" t="s">
        <v>22</v>
      </c>
      <c r="BK142" s="196">
        <f aca="true" t="shared" si="19" ref="BK142:BK149">ROUND(L142*K142,2)</f>
        <v>0</v>
      </c>
      <c r="BL142" s="100" t="s">
        <v>280</v>
      </c>
      <c r="BM142" s="100" t="s">
        <v>304</v>
      </c>
    </row>
    <row r="143" spans="2:65" s="110" customFormat="1" ht="22.5" customHeight="1">
      <c r="B143" s="111"/>
      <c r="C143" s="188" t="s">
        <v>266</v>
      </c>
      <c r="D143" s="188" t="s">
        <v>156</v>
      </c>
      <c r="E143" s="189" t="s">
        <v>1736</v>
      </c>
      <c r="F143" s="316" t="s">
        <v>1737</v>
      </c>
      <c r="G143" s="316"/>
      <c r="H143" s="316"/>
      <c r="I143" s="316"/>
      <c r="J143" s="190" t="s">
        <v>214</v>
      </c>
      <c r="K143" s="191">
        <v>46.08</v>
      </c>
      <c r="L143" s="317"/>
      <c r="M143" s="317"/>
      <c r="N143" s="318">
        <f t="shared" si="10"/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</v>
      </c>
      <c r="W143" s="194">
        <f t="shared" si="11"/>
        <v>0</v>
      </c>
      <c r="X143" s="194">
        <v>0</v>
      </c>
      <c r="Y143" s="194">
        <f t="shared" si="12"/>
        <v>0</v>
      </c>
      <c r="Z143" s="194">
        <v>0</v>
      </c>
      <c r="AA143" s="195">
        <f t="shared" si="13"/>
        <v>0</v>
      </c>
      <c r="AR143" s="100" t="s">
        <v>280</v>
      </c>
      <c r="AT143" s="100" t="s">
        <v>156</v>
      </c>
      <c r="AU143" s="100" t="s">
        <v>165</v>
      </c>
      <c r="AY143" s="100" t="s">
        <v>155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00" t="s">
        <v>22</v>
      </c>
      <c r="BK143" s="196">
        <f t="shared" si="19"/>
        <v>0</v>
      </c>
      <c r="BL143" s="100" t="s">
        <v>280</v>
      </c>
      <c r="BM143" s="100" t="s">
        <v>323</v>
      </c>
    </row>
    <row r="144" spans="2:65" s="110" customFormat="1" ht="82.5" customHeight="1">
      <c r="B144" s="111"/>
      <c r="C144" s="188" t="s">
        <v>270</v>
      </c>
      <c r="D144" s="188" t="s">
        <v>156</v>
      </c>
      <c r="E144" s="189" t="s">
        <v>1738</v>
      </c>
      <c r="F144" s="316" t="s">
        <v>1722</v>
      </c>
      <c r="G144" s="316"/>
      <c r="H144" s="316"/>
      <c r="I144" s="316"/>
      <c r="J144" s="190" t="s">
        <v>230</v>
      </c>
      <c r="K144" s="191">
        <v>6</v>
      </c>
      <c r="L144" s="317"/>
      <c r="M144" s="317"/>
      <c r="N144" s="318">
        <f t="shared" si="10"/>
        <v>0</v>
      </c>
      <c r="O144" s="318"/>
      <c r="P144" s="318"/>
      <c r="Q144" s="318"/>
      <c r="R144" s="115"/>
      <c r="T144" s="192" t="s">
        <v>5</v>
      </c>
      <c r="U144" s="193" t="s">
        <v>41</v>
      </c>
      <c r="V144" s="194">
        <v>0</v>
      </c>
      <c r="W144" s="194">
        <f t="shared" si="11"/>
        <v>0</v>
      </c>
      <c r="X144" s="194">
        <v>0</v>
      </c>
      <c r="Y144" s="194">
        <f t="shared" si="12"/>
        <v>0</v>
      </c>
      <c r="Z144" s="194">
        <v>0</v>
      </c>
      <c r="AA144" s="195">
        <f t="shared" si="13"/>
        <v>0</v>
      </c>
      <c r="AR144" s="100" t="s">
        <v>280</v>
      </c>
      <c r="AT144" s="100" t="s">
        <v>156</v>
      </c>
      <c r="AU144" s="100" t="s">
        <v>165</v>
      </c>
      <c r="AY144" s="100" t="s">
        <v>155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00" t="s">
        <v>22</v>
      </c>
      <c r="BK144" s="196">
        <f t="shared" si="19"/>
        <v>0</v>
      </c>
      <c r="BL144" s="100" t="s">
        <v>280</v>
      </c>
      <c r="BM144" s="100" t="s">
        <v>335</v>
      </c>
    </row>
    <row r="145" spans="2:65" s="110" customFormat="1" ht="69.75" customHeight="1">
      <c r="B145" s="111"/>
      <c r="C145" s="188" t="s">
        <v>11</v>
      </c>
      <c r="D145" s="188" t="s">
        <v>156</v>
      </c>
      <c r="E145" s="189" t="s">
        <v>1739</v>
      </c>
      <c r="F145" s="316" t="s">
        <v>1724</v>
      </c>
      <c r="G145" s="316"/>
      <c r="H145" s="316"/>
      <c r="I145" s="316"/>
      <c r="J145" s="190" t="s">
        <v>230</v>
      </c>
      <c r="K145" s="191">
        <v>5</v>
      </c>
      <c r="L145" s="317"/>
      <c r="M145" s="317"/>
      <c r="N145" s="318">
        <f t="shared" si="10"/>
        <v>0</v>
      </c>
      <c r="O145" s="318"/>
      <c r="P145" s="318"/>
      <c r="Q145" s="318"/>
      <c r="R145" s="115"/>
      <c r="T145" s="192" t="s">
        <v>5</v>
      </c>
      <c r="U145" s="193" t="s">
        <v>41</v>
      </c>
      <c r="V145" s="194">
        <v>0</v>
      </c>
      <c r="W145" s="194">
        <f t="shared" si="11"/>
        <v>0</v>
      </c>
      <c r="X145" s="194">
        <v>0</v>
      </c>
      <c r="Y145" s="194">
        <f t="shared" si="12"/>
        <v>0</v>
      </c>
      <c r="Z145" s="194">
        <v>0</v>
      </c>
      <c r="AA145" s="195">
        <f t="shared" si="13"/>
        <v>0</v>
      </c>
      <c r="AR145" s="100" t="s">
        <v>280</v>
      </c>
      <c r="AT145" s="100" t="s">
        <v>156</v>
      </c>
      <c r="AU145" s="100" t="s">
        <v>165</v>
      </c>
      <c r="AY145" s="100" t="s">
        <v>155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00" t="s">
        <v>22</v>
      </c>
      <c r="BK145" s="196">
        <f t="shared" si="19"/>
        <v>0</v>
      </c>
      <c r="BL145" s="100" t="s">
        <v>280</v>
      </c>
      <c r="BM145" s="100" t="s">
        <v>346</v>
      </c>
    </row>
    <row r="146" spans="2:65" s="110" customFormat="1" ht="57" customHeight="1">
      <c r="B146" s="111"/>
      <c r="C146" s="188" t="s">
        <v>280</v>
      </c>
      <c r="D146" s="188" t="s">
        <v>156</v>
      </c>
      <c r="E146" s="189" t="s">
        <v>1740</v>
      </c>
      <c r="F146" s="316" t="s">
        <v>1741</v>
      </c>
      <c r="G146" s="316"/>
      <c r="H146" s="316"/>
      <c r="I146" s="316"/>
      <c r="J146" s="190" t="s">
        <v>230</v>
      </c>
      <c r="K146" s="191">
        <v>2</v>
      </c>
      <c r="L146" s="317"/>
      <c r="M146" s="317"/>
      <c r="N146" s="318">
        <f t="shared" si="10"/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0</v>
      </c>
      <c r="W146" s="194">
        <f t="shared" si="11"/>
        <v>0</v>
      </c>
      <c r="X146" s="194">
        <v>0</v>
      </c>
      <c r="Y146" s="194">
        <f t="shared" si="12"/>
        <v>0</v>
      </c>
      <c r="Z146" s="194">
        <v>0</v>
      </c>
      <c r="AA146" s="195">
        <f t="shared" si="13"/>
        <v>0</v>
      </c>
      <c r="AR146" s="100" t="s">
        <v>280</v>
      </c>
      <c r="AT146" s="100" t="s">
        <v>156</v>
      </c>
      <c r="AU146" s="100" t="s">
        <v>165</v>
      </c>
      <c r="AY146" s="100" t="s">
        <v>155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00" t="s">
        <v>22</v>
      </c>
      <c r="BK146" s="196">
        <f t="shared" si="19"/>
        <v>0</v>
      </c>
      <c r="BL146" s="100" t="s">
        <v>280</v>
      </c>
      <c r="BM146" s="100" t="s">
        <v>369</v>
      </c>
    </row>
    <row r="147" spans="2:65" s="110" customFormat="1" ht="31.5" customHeight="1">
      <c r="B147" s="111"/>
      <c r="C147" s="188" t="s">
        <v>287</v>
      </c>
      <c r="D147" s="188" t="s">
        <v>156</v>
      </c>
      <c r="E147" s="189" t="s">
        <v>1742</v>
      </c>
      <c r="F147" s="316" t="s">
        <v>1728</v>
      </c>
      <c r="G147" s="316"/>
      <c r="H147" s="316"/>
      <c r="I147" s="316"/>
      <c r="J147" s="190" t="s">
        <v>230</v>
      </c>
      <c r="K147" s="191">
        <v>5</v>
      </c>
      <c r="L147" s="317"/>
      <c r="M147" s="317"/>
      <c r="N147" s="318">
        <f t="shared" si="10"/>
        <v>0</v>
      </c>
      <c r="O147" s="318"/>
      <c r="P147" s="318"/>
      <c r="Q147" s="318"/>
      <c r="R147" s="115"/>
      <c r="T147" s="192" t="s">
        <v>5</v>
      </c>
      <c r="U147" s="193" t="s">
        <v>41</v>
      </c>
      <c r="V147" s="194">
        <v>0</v>
      </c>
      <c r="W147" s="194">
        <f t="shared" si="11"/>
        <v>0</v>
      </c>
      <c r="X147" s="194">
        <v>0</v>
      </c>
      <c r="Y147" s="194">
        <f t="shared" si="12"/>
        <v>0</v>
      </c>
      <c r="Z147" s="194">
        <v>0</v>
      </c>
      <c r="AA147" s="195">
        <f t="shared" si="13"/>
        <v>0</v>
      </c>
      <c r="AR147" s="100" t="s">
        <v>280</v>
      </c>
      <c r="AT147" s="100" t="s">
        <v>156</v>
      </c>
      <c r="AU147" s="100" t="s">
        <v>165</v>
      </c>
      <c r="AY147" s="100" t="s">
        <v>155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00" t="s">
        <v>22</v>
      </c>
      <c r="BK147" s="196">
        <f t="shared" si="19"/>
        <v>0</v>
      </c>
      <c r="BL147" s="100" t="s">
        <v>280</v>
      </c>
      <c r="BM147" s="100" t="s">
        <v>377</v>
      </c>
    </row>
    <row r="148" spans="2:65" s="110" customFormat="1" ht="22.5" customHeight="1">
      <c r="B148" s="111"/>
      <c r="C148" s="188" t="s">
        <v>295</v>
      </c>
      <c r="D148" s="188" t="s">
        <v>156</v>
      </c>
      <c r="E148" s="189" t="s">
        <v>1743</v>
      </c>
      <c r="F148" s="316" t="s">
        <v>1730</v>
      </c>
      <c r="G148" s="316"/>
      <c r="H148" s="316"/>
      <c r="I148" s="316"/>
      <c r="J148" s="190" t="s">
        <v>230</v>
      </c>
      <c r="K148" s="191">
        <v>1</v>
      </c>
      <c r="L148" s="317"/>
      <c r="M148" s="317"/>
      <c r="N148" s="318">
        <f t="shared" si="10"/>
        <v>0</v>
      </c>
      <c r="O148" s="318"/>
      <c r="P148" s="318"/>
      <c r="Q148" s="318"/>
      <c r="R148" s="115"/>
      <c r="T148" s="192" t="s">
        <v>5</v>
      </c>
      <c r="U148" s="193" t="s">
        <v>41</v>
      </c>
      <c r="V148" s="194">
        <v>0</v>
      </c>
      <c r="W148" s="194">
        <f t="shared" si="11"/>
        <v>0</v>
      </c>
      <c r="X148" s="194">
        <v>0</v>
      </c>
      <c r="Y148" s="194">
        <f t="shared" si="12"/>
        <v>0</v>
      </c>
      <c r="Z148" s="194">
        <v>0</v>
      </c>
      <c r="AA148" s="195">
        <f t="shared" si="13"/>
        <v>0</v>
      </c>
      <c r="AR148" s="100" t="s">
        <v>280</v>
      </c>
      <c r="AT148" s="100" t="s">
        <v>156</v>
      </c>
      <c r="AU148" s="100" t="s">
        <v>165</v>
      </c>
      <c r="AY148" s="100" t="s">
        <v>155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00" t="s">
        <v>22</v>
      </c>
      <c r="BK148" s="196">
        <f t="shared" si="19"/>
        <v>0</v>
      </c>
      <c r="BL148" s="100" t="s">
        <v>280</v>
      </c>
      <c r="BM148" s="100" t="s">
        <v>388</v>
      </c>
    </row>
    <row r="149" spans="2:65" s="110" customFormat="1" ht="22.5" customHeight="1">
      <c r="B149" s="111"/>
      <c r="C149" s="188" t="s">
        <v>299</v>
      </c>
      <c r="D149" s="188" t="s">
        <v>156</v>
      </c>
      <c r="E149" s="189" t="s">
        <v>1744</v>
      </c>
      <c r="F149" s="316" t="s">
        <v>1734</v>
      </c>
      <c r="G149" s="316"/>
      <c r="H149" s="316"/>
      <c r="I149" s="316"/>
      <c r="J149" s="190" t="s">
        <v>230</v>
      </c>
      <c r="K149" s="191">
        <v>1</v>
      </c>
      <c r="L149" s="317"/>
      <c r="M149" s="317"/>
      <c r="N149" s="318">
        <f t="shared" si="10"/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</v>
      </c>
      <c r="W149" s="194">
        <f t="shared" si="11"/>
        <v>0</v>
      </c>
      <c r="X149" s="194">
        <v>0</v>
      </c>
      <c r="Y149" s="194">
        <f t="shared" si="12"/>
        <v>0</v>
      </c>
      <c r="Z149" s="194">
        <v>0</v>
      </c>
      <c r="AA149" s="195">
        <f t="shared" si="13"/>
        <v>0</v>
      </c>
      <c r="AR149" s="100" t="s">
        <v>280</v>
      </c>
      <c r="AT149" s="100" t="s">
        <v>156</v>
      </c>
      <c r="AU149" s="100" t="s">
        <v>165</v>
      </c>
      <c r="AY149" s="100" t="s">
        <v>155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00" t="s">
        <v>22</v>
      </c>
      <c r="BK149" s="196">
        <f t="shared" si="19"/>
        <v>0</v>
      </c>
      <c r="BL149" s="100" t="s">
        <v>280</v>
      </c>
      <c r="BM149" s="100" t="s">
        <v>398</v>
      </c>
    </row>
    <row r="150" spans="2:63" s="180" customFormat="1" ht="22.35" customHeight="1">
      <c r="B150" s="176"/>
      <c r="C150" s="177"/>
      <c r="D150" s="187" t="s">
        <v>1700</v>
      </c>
      <c r="E150" s="187"/>
      <c r="F150" s="187"/>
      <c r="G150" s="187"/>
      <c r="H150" s="187"/>
      <c r="I150" s="187"/>
      <c r="J150" s="187"/>
      <c r="K150" s="187"/>
      <c r="L150" s="200"/>
      <c r="M150" s="200"/>
      <c r="N150" s="314">
        <f>BK150</f>
        <v>0</v>
      </c>
      <c r="O150" s="315"/>
      <c r="P150" s="315"/>
      <c r="Q150" s="315"/>
      <c r="R150" s="179"/>
      <c r="T150" s="181"/>
      <c r="U150" s="177"/>
      <c r="V150" s="177"/>
      <c r="W150" s="182">
        <f>SUM(W151:W158)</f>
        <v>0</v>
      </c>
      <c r="X150" s="177"/>
      <c r="Y150" s="182">
        <f>SUM(Y151:Y158)</f>
        <v>0</v>
      </c>
      <c r="Z150" s="177"/>
      <c r="AA150" s="183">
        <f>SUM(AA151:AA158)</f>
        <v>0</v>
      </c>
      <c r="AR150" s="184" t="s">
        <v>124</v>
      </c>
      <c r="AT150" s="185" t="s">
        <v>75</v>
      </c>
      <c r="AU150" s="185" t="s">
        <v>124</v>
      </c>
      <c r="AY150" s="184" t="s">
        <v>155</v>
      </c>
      <c r="BK150" s="186">
        <f>SUM(BK151:BK158)</f>
        <v>0</v>
      </c>
    </row>
    <row r="151" spans="2:65" s="110" customFormat="1" ht="57" customHeight="1">
      <c r="B151" s="111"/>
      <c r="C151" s="188" t="s">
        <v>304</v>
      </c>
      <c r="D151" s="188" t="s">
        <v>156</v>
      </c>
      <c r="E151" s="189" t="s">
        <v>1745</v>
      </c>
      <c r="F151" s="316" t="s">
        <v>1712</v>
      </c>
      <c r="G151" s="316"/>
      <c r="H151" s="316"/>
      <c r="I151" s="316"/>
      <c r="J151" s="190" t="s">
        <v>214</v>
      </c>
      <c r="K151" s="191">
        <v>36</v>
      </c>
      <c r="L151" s="317"/>
      <c r="M151" s="317"/>
      <c r="N151" s="318">
        <f aca="true" t="shared" si="20" ref="N151:N158">ROUND(L151*K151,2)</f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0</v>
      </c>
      <c r="W151" s="194">
        <f aca="true" t="shared" si="21" ref="W151:W158">V151*K151</f>
        <v>0</v>
      </c>
      <c r="X151" s="194">
        <v>0</v>
      </c>
      <c r="Y151" s="194">
        <f aca="true" t="shared" si="22" ref="Y151:Y158">X151*K151</f>
        <v>0</v>
      </c>
      <c r="Z151" s="194">
        <v>0</v>
      </c>
      <c r="AA151" s="195">
        <f aca="true" t="shared" si="23" ref="AA151:AA158">Z151*K151</f>
        <v>0</v>
      </c>
      <c r="AR151" s="100" t="s">
        <v>280</v>
      </c>
      <c r="AT151" s="100" t="s">
        <v>156</v>
      </c>
      <c r="AU151" s="100" t="s">
        <v>165</v>
      </c>
      <c r="AY151" s="100" t="s">
        <v>155</v>
      </c>
      <c r="BE151" s="196">
        <f aca="true" t="shared" si="24" ref="BE151:BE158">IF(U151="základní",N151,0)</f>
        <v>0</v>
      </c>
      <c r="BF151" s="196">
        <f aca="true" t="shared" si="25" ref="BF151:BF158">IF(U151="snížená",N151,0)</f>
        <v>0</v>
      </c>
      <c r="BG151" s="196">
        <f aca="true" t="shared" si="26" ref="BG151:BG158">IF(U151="zákl. přenesená",N151,0)</f>
        <v>0</v>
      </c>
      <c r="BH151" s="196">
        <f aca="true" t="shared" si="27" ref="BH151:BH158">IF(U151="sníž. přenesená",N151,0)</f>
        <v>0</v>
      </c>
      <c r="BI151" s="196">
        <f aca="true" t="shared" si="28" ref="BI151:BI158">IF(U151="nulová",N151,0)</f>
        <v>0</v>
      </c>
      <c r="BJ151" s="100" t="s">
        <v>22</v>
      </c>
      <c r="BK151" s="196">
        <f aca="true" t="shared" si="29" ref="BK151:BK158">ROUND(L151*K151,2)</f>
        <v>0</v>
      </c>
      <c r="BL151" s="100" t="s">
        <v>280</v>
      </c>
      <c r="BM151" s="100" t="s">
        <v>433</v>
      </c>
    </row>
    <row r="152" spans="2:65" s="110" customFormat="1" ht="22.5" customHeight="1">
      <c r="B152" s="111"/>
      <c r="C152" s="188" t="s">
        <v>10</v>
      </c>
      <c r="D152" s="188" t="s">
        <v>156</v>
      </c>
      <c r="E152" s="189" t="s">
        <v>1746</v>
      </c>
      <c r="F152" s="316" t="s">
        <v>1747</v>
      </c>
      <c r="G152" s="316"/>
      <c r="H152" s="316"/>
      <c r="I152" s="316"/>
      <c r="J152" s="190" t="s">
        <v>214</v>
      </c>
      <c r="K152" s="191">
        <v>46.08</v>
      </c>
      <c r="L152" s="317"/>
      <c r="M152" s="317"/>
      <c r="N152" s="318">
        <f t="shared" si="20"/>
        <v>0</v>
      </c>
      <c r="O152" s="318"/>
      <c r="P152" s="318"/>
      <c r="Q152" s="318"/>
      <c r="R152" s="115"/>
      <c r="T152" s="192" t="s">
        <v>5</v>
      </c>
      <c r="U152" s="193" t="s">
        <v>41</v>
      </c>
      <c r="V152" s="194">
        <v>0</v>
      </c>
      <c r="W152" s="194">
        <f t="shared" si="21"/>
        <v>0</v>
      </c>
      <c r="X152" s="194">
        <v>0</v>
      </c>
      <c r="Y152" s="194">
        <f t="shared" si="22"/>
        <v>0</v>
      </c>
      <c r="Z152" s="194">
        <v>0</v>
      </c>
      <c r="AA152" s="195">
        <f t="shared" si="23"/>
        <v>0</v>
      </c>
      <c r="AR152" s="100" t="s">
        <v>280</v>
      </c>
      <c r="AT152" s="100" t="s">
        <v>156</v>
      </c>
      <c r="AU152" s="100" t="s">
        <v>165</v>
      </c>
      <c r="AY152" s="100" t="s">
        <v>155</v>
      </c>
      <c r="BE152" s="196">
        <f t="shared" si="24"/>
        <v>0</v>
      </c>
      <c r="BF152" s="196">
        <f t="shared" si="25"/>
        <v>0</v>
      </c>
      <c r="BG152" s="196">
        <f t="shared" si="26"/>
        <v>0</v>
      </c>
      <c r="BH152" s="196">
        <f t="shared" si="27"/>
        <v>0</v>
      </c>
      <c r="BI152" s="196">
        <f t="shared" si="28"/>
        <v>0</v>
      </c>
      <c r="BJ152" s="100" t="s">
        <v>22</v>
      </c>
      <c r="BK152" s="196">
        <f t="shared" si="29"/>
        <v>0</v>
      </c>
      <c r="BL152" s="100" t="s">
        <v>280</v>
      </c>
      <c r="BM152" s="100" t="s">
        <v>443</v>
      </c>
    </row>
    <row r="153" spans="2:65" s="110" customFormat="1" ht="82.5" customHeight="1">
      <c r="B153" s="111"/>
      <c r="C153" s="188" t="s">
        <v>323</v>
      </c>
      <c r="D153" s="188" t="s">
        <v>156</v>
      </c>
      <c r="E153" s="189" t="s">
        <v>1748</v>
      </c>
      <c r="F153" s="316" t="s">
        <v>1722</v>
      </c>
      <c r="G153" s="316"/>
      <c r="H153" s="316"/>
      <c r="I153" s="316"/>
      <c r="J153" s="190" t="s">
        <v>230</v>
      </c>
      <c r="K153" s="191">
        <v>8</v>
      </c>
      <c r="L153" s="317"/>
      <c r="M153" s="317"/>
      <c r="N153" s="318">
        <f t="shared" si="20"/>
        <v>0</v>
      </c>
      <c r="O153" s="318"/>
      <c r="P153" s="318"/>
      <c r="Q153" s="318"/>
      <c r="R153" s="115"/>
      <c r="T153" s="192" t="s">
        <v>5</v>
      </c>
      <c r="U153" s="193" t="s">
        <v>41</v>
      </c>
      <c r="V153" s="194">
        <v>0</v>
      </c>
      <c r="W153" s="194">
        <f t="shared" si="21"/>
        <v>0</v>
      </c>
      <c r="X153" s="194">
        <v>0</v>
      </c>
      <c r="Y153" s="194">
        <f t="shared" si="22"/>
        <v>0</v>
      </c>
      <c r="Z153" s="194">
        <v>0</v>
      </c>
      <c r="AA153" s="195">
        <f t="shared" si="23"/>
        <v>0</v>
      </c>
      <c r="AR153" s="100" t="s">
        <v>280</v>
      </c>
      <c r="AT153" s="100" t="s">
        <v>156</v>
      </c>
      <c r="AU153" s="100" t="s">
        <v>165</v>
      </c>
      <c r="AY153" s="100" t="s">
        <v>155</v>
      </c>
      <c r="BE153" s="196">
        <f t="shared" si="24"/>
        <v>0</v>
      </c>
      <c r="BF153" s="196">
        <f t="shared" si="25"/>
        <v>0</v>
      </c>
      <c r="BG153" s="196">
        <f t="shared" si="26"/>
        <v>0</v>
      </c>
      <c r="BH153" s="196">
        <f t="shared" si="27"/>
        <v>0</v>
      </c>
      <c r="BI153" s="196">
        <f t="shared" si="28"/>
        <v>0</v>
      </c>
      <c r="BJ153" s="100" t="s">
        <v>22</v>
      </c>
      <c r="BK153" s="196">
        <f t="shared" si="29"/>
        <v>0</v>
      </c>
      <c r="BL153" s="100" t="s">
        <v>280</v>
      </c>
      <c r="BM153" s="100" t="s">
        <v>453</v>
      </c>
    </row>
    <row r="154" spans="2:65" s="110" customFormat="1" ht="69.75" customHeight="1">
      <c r="B154" s="111"/>
      <c r="C154" s="188" t="s">
        <v>331</v>
      </c>
      <c r="D154" s="188" t="s">
        <v>156</v>
      </c>
      <c r="E154" s="189" t="s">
        <v>1749</v>
      </c>
      <c r="F154" s="316" t="s">
        <v>1724</v>
      </c>
      <c r="G154" s="316"/>
      <c r="H154" s="316"/>
      <c r="I154" s="316"/>
      <c r="J154" s="190" t="s">
        <v>230</v>
      </c>
      <c r="K154" s="191">
        <v>5</v>
      </c>
      <c r="L154" s="317"/>
      <c r="M154" s="317"/>
      <c r="N154" s="318">
        <f t="shared" si="20"/>
        <v>0</v>
      </c>
      <c r="O154" s="318"/>
      <c r="P154" s="318"/>
      <c r="Q154" s="318"/>
      <c r="R154" s="115"/>
      <c r="T154" s="192" t="s">
        <v>5</v>
      </c>
      <c r="U154" s="193" t="s">
        <v>41</v>
      </c>
      <c r="V154" s="194">
        <v>0</v>
      </c>
      <c r="W154" s="194">
        <f t="shared" si="21"/>
        <v>0</v>
      </c>
      <c r="X154" s="194">
        <v>0</v>
      </c>
      <c r="Y154" s="194">
        <f t="shared" si="22"/>
        <v>0</v>
      </c>
      <c r="Z154" s="194">
        <v>0</v>
      </c>
      <c r="AA154" s="195">
        <f t="shared" si="23"/>
        <v>0</v>
      </c>
      <c r="AR154" s="100" t="s">
        <v>280</v>
      </c>
      <c r="AT154" s="100" t="s">
        <v>156</v>
      </c>
      <c r="AU154" s="100" t="s">
        <v>165</v>
      </c>
      <c r="AY154" s="100" t="s">
        <v>155</v>
      </c>
      <c r="BE154" s="196">
        <f t="shared" si="24"/>
        <v>0</v>
      </c>
      <c r="BF154" s="196">
        <f t="shared" si="25"/>
        <v>0</v>
      </c>
      <c r="BG154" s="196">
        <f t="shared" si="26"/>
        <v>0</v>
      </c>
      <c r="BH154" s="196">
        <f t="shared" si="27"/>
        <v>0</v>
      </c>
      <c r="BI154" s="196">
        <f t="shared" si="28"/>
        <v>0</v>
      </c>
      <c r="BJ154" s="100" t="s">
        <v>22</v>
      </c>
      <c r="BK154" s="196">
        <f t="shared" si="29"/>
        <v>0</v>
      </c>
      <c r="BL154" s="100" t="s">
        <v>280</v>
      </c>
      <c r="BM154" s="100" t="s">
        <v>462</v>
      </c>
    </row>
    <row r="155" spans="2:65" s="110" customFormat="1" ht="57" customHeight="1">
      <c r="B155" s="111"/>
      <c r="C155" s="188" t="s">
        <v>335</v>
      </c>
      <c r="D155" s="188" t="s">
        <v>156</v>
      </c>
      <c r="E155" s="189" t="s">
        <v>1750</v>
      </c>
      <c r="F155" s="316" t="s">
        <v>1741</v>
      </c>
      <c r="G155" s="316"/>
      <c r="H155" s="316"/>
      <c r="I155" s="316"/>
      <c r="J155" s="190" t="s">
        <v>230</v>
      </c>
      <c r="K155" s="191">
        <v>2</v>
      </c>
      <c r="L155" s="317"/>
      <c r="M155" s="317"/>
      <c r="N155" s="318">
        <f t="shared" si="20"/>
        <v>0</v>
      </c>
      <c r="O155" s="318"/>
      <c r="P155" s="318"/>
      <c r="Q155" s="318"/>
      <c r="R155" s="115"/>
      <c r="T155" s="192" t="s">
        <v>5</v>
      </c>
      <c r="U155" s="193" t="s">
        <v>41</v>
      </c>
      <c r="V155" s="194">
        <v>0</v>
      </c>
      <c r="W155" s="194">
        <f t="shared" si="21"/>
        <v>0</v>
      </c>
      <c r="X155" s="194">
        <v>0</v>
      </c>
      <c r="Y155" s="194">
        <f t="shared" si="22"/>
        <v>0</v>
      </c>
      <c r="Z155" s="194">
        <v>0</v>
      </c>
      <c r="AA155" s="195">
        <f t="shared" si="23"/>
        <v>0</v>
      </c>
      <c r="AR155" s="100" t="s">
        <v>280</v>
      </c>
      <c r="AT155" s="100" t="s">
        <v>156</v>
      </c>
      <c r="AU155" s="100" t="s">
        <v>165</v>
      </c>
      <c r="AY155" s="100" t="s">
        <v>155</v>
      </c>
      <c r="BE155" s="196">
        <f t="shared" si="24"/>
        <v>0</v>
      </c>
      <c r="BF155" s="196">
        <f t="shared" si="25"/>
        <v>0</v>
      </c>
      <c r="BG155" s="196">
        <f t="shared" si="26"/>
        <v>0</v>
      </c>
      <c r="BH155" s="196">
        <f t="shared" si="27"/>
        <v>0</v>
      </c>
      <c r="BI155" s="196">
        <f t="shared" si="28"/>
        <v>0</v>
      </c>
      <c r="BJ155" s="100" t="s">
        <v>22</v>
      </c>
      <c r="BK155" s="196">
        <f t="shared" si="29"/>
        <v>0</v>
      </c>
      <c r="BL155" s="100" t="s">
        <v>280</v>
      </c>
      <c r="BM155" s="100" t="s">
        <v>474</v>
      </c>
    </row>
    <row r="156" spans="2:65" s="110" customFormat="1" ht="31.5" customHeight="1">
      <c r="B156" s="111"/>
      <c r="C156" s="188" t="s">
        <v>341</v>
      </c>
      <c r="D156" s="188" t="s">
        <v>156</v>
      </c>
      <c r="E156" s="189" t="s">
        <v>1751</v>
      </c>
      <c r="F156" s="316" t="s">
        <v>1728</v>
      </c>
      <c r="G156" s="316"/>
      <c r="H156" s="316"/>
      <c r="I156" s="316"/>
      <c r="J156" s="190" t="s">
        <v>230</v>
      </c>
      <c r="K156" s="191">
        <v>5</v>
      </c>
      <c r="L156" s="317"/>
      <c r="M156" s="317"/>
      <c r="N156" s="318">
        <f t="shared" si="20"/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</v>
      </c>
      <c r="W156" s="194">
        <f t="shared" si="21"/>
        <v>0</v>
      </c>
      <c r="X156" s="194">
        <v>0</v>
      </c>
      <c r="Y156" s="194">
        <f t="shared" si="22"/>
        <v>0</v>
      </c>
      <c r="Z156" s="194">
        <v>0</v>
      </c>
      <c r="AA156" s="195">
        <f t="shared" si="23"/>
        <v>0</v>
      </c>
      <c r="AR156" s="100" t="s">
        <v>280</v>
      </c>
      <c r="AT156" s="100" t="s">
        <v>156</v>
      </c>
      <c r="AU156" s="100" t="s">
        <v>165</v>
      </c>
      <c r="AY156" s="100" t="s">
        <v>155</v>
      </c>
      <c r="BE156" s="196">
        <f t="shared" si="24"/>
        <v>0</v>
      </c>
      <c r="BF156" s="196">
        <f t="shared" si="25"/>
        <v>0</v>
      </c>
      <c r="BG156" s="196">
        <f t="shared" si="26"/>
        <v>0</v>
      </c>
      <c r="BH156" s="196">
        <f t="shared" si="27"/>
        <v>0</v>
      </c>
      <c r="BI156" s="196">
        <f t="shared" si="28"/>
        <v>0</v>
      </c>
      <c r="BJ156" s="100" t="s">
        <v>22</v>
      </c>
      <c r="BK156" s="196">
        <f t="shared" si="29"/>
        <v>0</v>
      </c>
      <c r="BL156" s="100" t="s">
        <v>280</v>
      </c>
      <c r="BM156" s="100" t="s">
        <v>485</v>
      </c>
    </row>
    <row r="157" spans="2:65" s="110" customFormat="1" ht="22.5" customHeight="1">
      <c r="B157" s="111"/>
      <c r="C157" s="188" t="s">
        <v>346</v>
      </c>
      <c r="D157" s="188" t="s">
        <v>156</v>
      </c>
      <c r="E157" s="189" t="s">
        <v>1752</v>
      </c>
      <c r="F157" s="316" t="s">
        <v>1730</v>
      </c>
      <c r="G157" s="316"/>
      <c r="H157" s="316"/>
      <c r="I157" s="316"/>
      <c r="J157" s="190" t="s">
        <v>230</v>
      </c>
      <c r="K157" s="191">
        <v>1</v>
      </c>
      <c r="L157" s="317"/>
      <c r="M157" s="317"/>
      <c r="N157" s="318">
        <f t="shared" si="20"/>
        <v>0</v>
      </c>
      <c r="O157" s="318"/>
      <c r="P157" s="318"/>
      <c r="Q157" s="318"/>
      <c r="R157" s="115"/>
      <c r="T157" s="192" t="s">
        <v>5</v>
      </c>
      <c r="U157" s="193" t="s">
        <v>41</v>
      </c>
      <c r="V157" s="194">
        <v>0</v>
      </c>
      <c r="W157" s="194">
        <f t="shared" si="21"/>
        <v>0</v>
      </c>
      <c r="X157" s="194">
        <v>0</v>
      </c>
      <c r="Y157" s="194">
        <f t="shared" si="22"/>
        <v>0</v>
      </c>
      <c r="Z157" s="194">
        <v>0</v>
      </c>
      <c r="AA157" s="195">
        <f t="shared" si="23"/>
        <v>0</v>
      </c>
      <c r="AR157" s="100" t="s">
        <v>280</v>
      </c>
      <c r="AT157" s="100" t="s">
        <v>156</v>
      </c>
      <c r="AU157" s="100" t="s">
        <v>165</v>
      </c>
      <c r="AY157" s="100" t="s">
        <v>155</v>
      </c>
      <c r="BE157" s="196">
        <f t="shared" si="24"/>
        <v>0</v>
      </c>
      <c r="BF157" s="196">
        <f t="shared" si="25"/>
        <v>0</v>
      </c>
      <c r="BG157" s="196">
        <f t="shared" si="26"/>
        <v>0</v>
      </c>
      <c r="BH157" s="196">
        <f t="shared" si="27"/>
        <v>0</v>
      </c>
      <c r="BI157" s="196">
        <f t="shared" si="28"/>
        <v>0</v>
      </c>
      <c r="BJ157" s="100" t="s">
        <v>22</v>
      </c>
      <c r="BK157" s="196">
        <f t="shared" si="29"/>
        <v>0</v>
      </c>
      <c r="BL157" s="100" t="s">
        <v>280</v>
      </c>
      <c r="BM157" s="100" t="s">
        <v>496</v>
      </c>
    </row>
    <row r="158" spans="2:65" s="110" customFormat="1" ht="22.5" customHeight="1">
      <c r="B158" s="111"/>
      <c r="C158" s="188" t="s">
        <v>365</v>
      </c>
      <c r="D158" s="188" t="s">
        <v>156</v>
      </c>
      <c r="E158" s="189" t="s">
        <v>1753</v>
      </c>
      <c r="F158" s="316" t="s">
        <v>1734</v>
      </c>
      <c r="G158" s="316"/>
      <c r="H158" s="316"/>
      <c r="I158" s="316"/>
      <c r="J158" s="190" t="s">
        <v>230</v>
      </c>
      <c r="K158" s="191">
        <v>1</v>
      </c>
      <c r="L158" s="317"/>
      <c r="M158" s="317"/>
      <c r="N158" s="318">
        <f t="shared" si="20"/>
        <v>0</v>
      </c>
      <c r="O158" s="318"/>
      <c r="P158" s="318"/>
      <c r="Q158" s="318"/>
      <c r="R158" s="115"/>
      <c r="T158" s="192" t="s">
        <v>5</v>
      </c>
      <c r="U158" s="193" t="s">
        <v>41</v>
      </c>
      <c r="V158" s="194">
        <v>0</v>
      </c>
      <c r="W158" s="194">
        <f t="shared" si="21"/>
        <v>0</v>
      </c>
      <c r="X158" s="194">
        <v>0</v>
      </c>
      <c r="Y158" s="194">
        <f t="shared" si="22"/>
        <v>0</v>
      </c>
      <c r="Z158" s="194">
        <v>0</v>
      </c>
      <c r="AA158" s="195">
        <f t="shared" si="23"/>
        <v>0</v>
      </c>
      <c r="AR158" s="100" t="s">
        <v>280</v>
      </c>
      <c r="AT158" s="100" t="s">
        <v>156</v>
      </c>
      <c r="AU158" s="100" t="s">
        <v>165</v>
      </c>
      <c r="AY158" s="100" t="s">
        <v>155</v>
      </c>
      <c r="BE158" s="196">
        <f t="shared" si="24"/>
        <v>0</v>
      </c>
      <c r="BF158" s="196">
        <f t="shared" si="25"/>
        <v>0</v>
      </c>
      <c r="BG158" s="196">
        <f t="shared" si="26"/>
        <v>0</v>
      </c>
      <c r="BH158" s="196">
        <f t="shared" si="27"/>
        <v>0</v>
      </c>
      <c r="BI158" s="196">
        <f t="shared" si="28"/>
        <v>0</v>
      </c>
      <c r="BJ158" s="100" t="s">
        <v>22</v>
      </c>
      <c r="BK158" s="196">
        <f t="shared" si="29"/>
        <v>0</v>
      </c>
      <c r="BL158" s="100" t="s">
        <v>280</v>
      </c>
      <c r="BM158" s="100" t="s">
        <v>508</v>
      </c>
    </row>
    <row r="159" spans="2:63" s="180" customFormat="1" ht="22.35" customHeight="1">
      <c r="B159" s="176"/>
      <c r="C159" s="177"/>
      <c r="D159" s="187" t="s">
        <v>1701</v>
      </c>
      <c r="E159" s="187"/>
      <c r="F159" s="187"/>
      <c r="G159" s="187"/>
      <c r="H159" s="187"/>
      <c r="I159" s="187"/>
      <c r="J159" s="187"/>
      <c r="K159" s="187"/>
      <c r="L159" s="200"/>
      <c r="M159" s="200"/>
      <c r="N159" s="314">
        <f>BK159</f>
        <v>0</v>
      </c>
      <c r="O159" s="315"/>
      <c r="P159" s="315"/>
      <c r="Q159" s="315"/>
      <c r="R159" s="179"/>
      <c r="T159" s="181"/>
      <c r="U159" s="177"/>
      <c r="V159" s="177"/>
      <c r="W159" s="182">
        <f>SUM(W160:W170)</f>
        <v>0</v>
      </c>
      <c r="X159" s="177"/>
      <c r="Y159" s="182">
        <f>SUM(Y160:Y170)</f>
        <v>0</v>
      </c>
      <c r="Z159" s="177"/>
      <c r="AA159" s="183">
        <f>SUM(AA160:AA170)</f>
        <v>0</v>
      </c>
      <c r="AR159" s="184" t="s">
        <v>124</v>
      </c>
      <c r="AT159" s="185" t="s">
        <v>75</v>
      </c>
      <c r="AU159" s="185" t="s">
        <v>124</v>
      </c>
      <c r="AY159" s="184" t="s">
        <v>155</v>
      </c>
      <c r="BK159" s="186">
        <f>SUM(BK160:BK170)</f>
        <v>0</v>
      </c>
    </row>
    <row r="160" spans="2:65" s="110" customFormat="1" ht="57" customHeight="1">
      <c r="B160" s="111"/>
      <c r="C160" s="188" t="s">
        <v>369</v>
      </c>
      <c r="D160" s="188" t="s">
        <v>156</v>
      </c>
      <c r="E160" s="189" t="s">
        <v>1754</v>
      </c>
      <c r="F160" s="316" t="s">
        <v>1712</v>
      </c>
      <c r="G160" s="316"/>
      <c r="H160" s="316"/>
      <c r="I160" s="316"/>
      <c r="J160" s="190" t="s">
        <v>214</v>
      </c>
      <c r="K160" s="191">
        <v>45</v>
      </c>
      <c r="L160" s="317"/>
      <c r="M160" s="317"/>
      <c r="N160" s="318">
        <f aca="true" t="shared" si="30" ref="N160:N170">ROUND(L160*K160,2)</f>
        <v>0</v>
      </c>
      <c r="O160" s="318"/>
      <c r="P160" s="318"/>
      <c r="Q160" s="318"/>
      <c r="R160" s="115"/>
      <c r="T160" s="192" t="s">
        <v>5</v>
      </c>
      <c r="U160" s="193" t="s">
        <v>41</v>
      </c>
      <c r="V160" s="194">
        <v>0</v>
      </c>
      <c r="W160" s="194">
        <f aca="true" t="shared" si="31" ref="W160:W170">V160*K160</f>
        <v>0</v>
      </c>
      <c r="X160" s="194">
        <v>0</v>
      </c>
      <c r="Y160" s="194">
        <f aca="true" t="shared" si="32" ref="Y160:Y170">X160*K160</f>
        <v>0</v>
      </c>
      <c r="Z160" s="194">
        <v>0</v>
      </c>
      <c r="AA160" s="195">
        <f aca="true" t="shared" si="33" ref="AA160:AA170">Z160*K160</f>
        <v>0</v>
      </c>
      <c r="AR160" s="100" t="s">
        <v>280</v>
      </c>
      <c r="AT160" s="100" t="s">
        <v>156</v>
      </c>
      <c r="AU160" s="100" t="s">
        <v>165</v>
      </c>
      <c r="AY160" s="100" t="s">
        <v>155</v>
      </c>
      <c r="BE160" s="196">
        <f aca="true" t="shared" si="34" ref="BE160:BE170">IF(U160="základní",N160,0)</f>
        <v>0</v>
      </c>
      <c r="BF160" s="196">
        <f aca="true" t="shared" si="35" ref="BF160:BF170">IF(U160="snížená",N160,0)</f>
        <v>0</v>
      </c>
      <c r="BG160" s="196">
        <f aca="true" t="shared" si="36" ref="BG160:BG170">IF(U160="zákl. přenesená",N160,0)</f>
        <v>0</v>
      </c>
      <c r="BH160" s="196">
        <f aca="true" t="shared" si="37" ref="BH160:BH170">IF(U160="sníž. přenesená",N160,0)</f>
        <v>0</v>
      </c>
      <c r="BI160" s="196">
        <f aca="true" t="shared" si="38" ref="BI160:BI170">IF(U160="nulová",N160,0)</f>
        <v>0</v>
      </c>
      <c r="BJ160" s="100" t="s">
        <v>22</v>
      </c>
      <c r="BK160" s="196">
        <f aca="true" t="shared" si="39" ref="BK160:BK170">ROUND(L160*K160,2)</f>
        <v>0</v>
      </c>
      <c r="BL160" s="100" t="s">
        <v>280</v>
      </c>
      <c r="BM160" s="100" t="s">
        <v>520</v>
      </c>
    </row>
    <row r="161" spans="2:65" s="110" customFormat="1" ht="31.5" customHeight="1">
      <c r="B161" s="111"/>
      <c r="C161" s="188" t="s">
        <v>373</v>
      </c>
      <c r="D161" s="188" t="s">
        <v>156</v>
      </c>
      <c r="E161" s="189" t="s">
        <v>1755</v>
      </c>
      <c r="F161" s="316" t="s">
        <v>1756</v>
      </c>
      <c r="G161" s="316"/>
      <c r="H161" s="316"/>
      <c r="I161" s="316"/>
      <c r="J161" s="190" t="s">
        <v>214</v>
      </c>
      <c r="K161" s="191">
        <v>98.6</v>
      </c>
      <c r="L161" s="317"/>
      <c r="M161" s="317"/>
      <c r="N161" s="318">
        <f t="shared" si="30"/>
        <v>0</v>
      </c>
      <c r="O161" s="318"/>
      <c r="P161" s="318"/>
      <c r="Q161" s="318"/>
      <c r="R161" s="115"/>
      <c r="T161" s="192" t="s">
        <v>5</v>
      </c>
      <c r="U161" s="193" t="s">
        <v>41</v>
      </c>
      <c r="V161" s="194">
        <v>0</v>
      </c>
      <c r="W161" s="194">
        <f t="shared" si="31"/>
        <v>0</v>
      </c>
      <c r="X161" s="194">
        <v>0</v>
      </c>
      <c r="Y161" s="194">
        <f t="shared" si="32"/>
        <v>0</v>
      </c>
      <c r="Z161" s="194">
        <v>0</v>
      </c>
      <c r="AA161" s="195">
        <f t="shared" si="33"/>
        <v>0</v>
      </c>
      <c r="AR161" s="100" t="s">
        <v>280</v>
      </c>
      <c r="AT161" s="100" t="s">
        <v>156</v>
      </c>
      <c r="AU161" s="100" t="s">
        <v>165</v>
      </c>
      <c r="AY161" s="100" t="s">
        <v>155</v>
      </c>
      <c r="BE161" s="196">
        <f t="shared" si="34"/>
        <v>0</v>
      </c>
      <c r="BF161" s="196">
        <f t="shared" si="35"/>
        <v>0</v>
      </c>
      <c r="BG161" s="196">
        <f t="shared" si="36"/>
        <v>0</v>
      </c>
      <c r="BH161" s="196">
        <f t="shared" si="37"/>
        <v>0</v>
      </c>
      <c r="BI161" s="196">
        <f t="shared" si="38"/>
        <v>0</v>
      </c>
      <c r="BJ161" s="100" t="s">
        <v>22</v>
      </c>
      <c r="BK161" s="196">
        <f t="shared" si="39"/>
        <v>0</v>
      </c>
      <c r="BL161" s="100" t="s">
        <v>280</v>
      </c>
      <c r="BM161" s="100" t="s">
        <v>530</v>
      </c>
    </row>
    <row r="162" spans="2:65" s="110" customFormat="1" ht="44.25" customHeight="1">
      <c r="B162" s="111"/>
      <c r="C162" s="188" t="s">
        <v>377</v>
      </c>
      <c r="D162" s="188" t="s">
        <v>156</v>
      </c>
      <c r="E162" s="189" t="s">
        <v>1757</v>
      </c>
      <c r="F162" s="316" t="s">
        <v>1758</v>
      </c>
      <c r="G162" s="316"/>
      <c r="H162" s="316"/>
      <c r="I162" s="316"/>
      <c r="J162" s="190" t="s">
        <v>214</v>
      </c>
      <c r="K162" s="191">
        <v>25</v>
      </c>
      <c r="L162" s="317"/>
      <c r="M162" s="317"/>
      <c r="N162" s="318">
        <f t="shared" si="30"/>
        <v>0</v>
      </c>
      <c r="O162" s="318"/>
      <c r="P162" s="318"/>
      <c r="Q162" s="318"/>
      <c r="R162" s="115"/>
      <c r="T162" s="192" t="s">
        <v>5</v>
      </c>
      <c r="U162" s="193" t="s">
        <v>41</v>
      </c>
      <c r="V162" s="194">
        <v>0</v>
      </c>
      <c r="W162" s="194">
        <f t="shared" si="31"/>
        <v>0</v>
      </c>
      <c r="X162" s="194">
        <v>0</v>
      </c>
      <c r="Y162" s="194">
        <f t="shared" si="32"/>
        <v>0</v>
      </c>
      <c r="Z162" s="194">
        <v>0</v>
      </c>
      <c r="AA162" s="195">
        <f t="shared" si="33"/>
        <v>0</v>
      </c>
      <c r="AR162" s="100" t="s">
        <v>280</v>
      </c>
      <c r="AT162" s="100" t="s">
        <v>156</v>
      </c>
      <c r="AU162" s="100" t="s">
        <v>165</v>
      </c>
      <c r="AY162" s="100" t="s">
        <v>155</v>
      </c>
      <c r="BE162" s="196">
        <f t="shared" si="34"/>
        <v>0</v>
      </c>
      <c r="BF162" s="196">
        <f t="shared" si="35"/>
        <v>0</v>
      </c>
      <c r="BG162" s="196">
        <f t="shared" si="36"/>
        <v>0</v>
      </c>
      <c r="BH162" s="196">
        <f t="shared" si="37"/>
        <v>0</v>
      </c>
      <c r="BI162" s="196">
        <f t="shared" si="38"/>
        <v>0</v>
      </c>
      <c r="BJ162" s="100" t="s">
        <v>22</v>
      </c>
      <c r="BK162" s="196">
        <f t="shared" si="39"/>
        <v>0</v>
      </c>
      <c r="BL162" s="100" t="s">
        <v>280</v>
      </c>
      <c r="BM162" s="100" t="s">
        <v>543</v>
      </c>
    </row>
    <row r="163" spans="2:65" s="110" customFormat="1" ht="82.5" customHeight="1">
      <c r="B163" s="111"/>
      <c r="C163" s="188" t="s">
        <v>382</v>
      </c>
      <c r="D163" s="188" t="s">
        <v>156</v>
      </c>
      <c r="E163" s="189" t="s">
        <v>1759</v>
      </c>
      <c r="F163" s="316" t="s">
        <v>1722</v>
      </c>
      <c r="G163" s="316"/>
      <c r="H163" s="316"/>
      <c r="I163" s="316"/>
      <c r="J163" s="190" t="s">
        <v>230</v>
      </c>
      <c r="K163" s="191">
        <v>8</v>
      </c>
      <c r="L163" s="317"/>
      <c r="M163" s="317"/>
      <c r="N163" s="318">
        <f t="shared" si="30"/>
        <v>0</v>
      </c>
      <c r="O163" s="318"/>
      <c r="P163" s="318"/>
      <c r="Q163" s="318"/>
      <c r="R163" s="115"/>
      <c r="T163" s="192" t="s">
        <v>5</v>
      </c>
      <c r="U163" s="193" t="s">
        <v>41</v>
      </c>
      <c r="V163" s="194">
        <v>0</v>
      </c>
      <c r="W163" s="194">
        <f t="shared" si="31"/>
        <v>0</v>
      </c>
      <c r="X163" s="194">
        <v>0</v>
      </c>
      <c r="Y163" s="194">
        <f t="shared" si="32"/>
        <v>0</v>
      </c>
      <c r="Z163" s="194">
        <v>0</v>
      </c>
      <c r="AA163" s="195">
        <f t="shared" si="33"/>
        <v>0</v>
      </c>
      <c r="AR163" s="100" t="s">
        <v>280</v>
      </c>
      <c r="AT163" s="100" t="s">
        <v>156</v>
      </c>
      <c r="AU163" s="100" t="s">
        <v>165</v>
      </c>
      <c r="AY163" s="100" t="s">
        <v>155</v>
      </c>
      <c r="BE163" s="196">
        <f t="shared" si="34"/>
        <v>0</v>
      </c>
      <c r="BF163" s="196">
        <f t="shared" si="35"/>
        <v>0</v>
      </c>
      <c r="BG163" s="196">
        <f t="shared" si="36"/>
        <v>0</v>
      </c>
      <c r="BH163" s="196">
        <f t="shared" si="37"/>
        <v>0</v>
      </c>
      <c r="BI163" s="196">
        <f t="shared" si="38"/>
        <v>0</v>
      </c>
      <c r="BJ163" s="100" t="s">
        <v>22</v>
      </c>
      <c r="BK163" s="196">
        <f t="shared" si="39"/>
        <v>0</v>
      </c>
      <c r="BL163" s="100" t="s">
        <v>280</v>
      </c>
      <c r="BM163" s="100" t="s">
        <v>554</v>
      </c>
    </row>
    <row r="164" spans="2:65" s="110" customFormat="1" ht="69.75" customHeight="1">
      <c r="B164" s="111"/>
      <c r="C164" s="188" t="s">
        <v>388</v>
      </c>
      <c r="D164" s="188" t="s">
        <v>156</v>
      </c>
      <c r="E164" s="189" t="s">
        <v>1760</v>
      </c>
      <c r="F164" s="316" t="s">
        <v>1724</v>
      </c>
      <c r="G164" s="316"/>
      <c r="H164" s="316"/>
      <c r="I164" s="316"/>
      <c r="J164" s="190" t="s">
        <v>230</v>
      </c>
      <c r="K164" s="191">
        <v>8</v>
      </c>
      <c r="L164" s="317"/>
      <c r="M164" s="317"/>
      <c r="N164" s="318">
        <f t="shared" si="30"/>
        <v>0</v>
      </c>
      <c r="O164" s="318"/>
      <c r="P164" s="318"/>
      <c r="Q164" s="318"/>
      <c r="R164" s="115"/>
      <c r="T164" s="192" t="s">
        <v>5</v>
      </c>
      <c r="U164" s="193" t="s">
        <v>41</v>
      </c>
      <c r="V164" s="194">
        <v>0</v>
      </c>
      <c r="W164" s="194">
        <f t="shared" si="31"/>
        <v>0</v>
      </c>
      <c r="X164" s="194">
        <v>0</v>
      </c>
      <c r="Y164" s="194">
        <f t="shared" si="32"/>
        <v>0</v>
      </c>
      <c r="Z164" s="194">
        <v>0</v>
      </c>
      <c r="AA164" s="195">
        <f t="shared" si="33"/>
        <v>0</v>
      </c>
      <c r="AR164" s="100" t="s">
        <v>280</v>
      </c>
      <c r="AT164" s="100" t="s">
        <v>156</v>
      </c>
      <c r="AU164" s="100" t="s">
        <v>165</v>
      </c>
      <c r="AY164" s="100" t="s">
        <v>155</v>
      </c>
      <c r="BE164" s="196">
        <f t="shared" si="34"/>
        <v>0</v>
      </c>
      <c r="BF164" s="196">
        <f t="shared" si="35"/>
        <v>0</v>
      </c>
      <c r="BG164" s="196">
        <f t="shared" si="36"/>
        <v>0</v>
      </c>
      <c r="BH164" s="196">
        <f t="shared" si="37"/>
        <v>0</v>
      </c>
      <c r="BI164" s="196">
        <f t="shared" si="38"/>
        <v>0</v>
      </c>
      <c r="BJ164" s="100" t="s">
        <v>22</v>
      </c>
      <c r="BK164" s="196">
        <f t="shared" si="39"/>
        <v>0</v>
      </c>
      <c r="BL164" s="100" t="s">
        <v>280</v>
      </c>
      <c r="BM164" s="100" t="s">
        <v>564</v>
      </c>
    </row>
    <row r="165" spans="2:65" s="110" customFormat="1" ht="57" customHeight="1">
      <c r="B165" s="111"/>
      <c r="C165" s="188" t="s">
        <v>392</v>
      </c>
      <c r="D165" s="188" t="s">
        <v>156</v>
      </c>
      <c r="E165" s="189" t="s">
        <v>1761</v>
      </c>
      <c r="F165" s="316" t="s">
        <v>1741</v>
      </c>
      <c r="G165" s="316"/>
      <c r="H165" s="316"/>
      <c r="I165" s="316"/>
      <c r="J165" s="190" t="s">
        <v>230</v>
      </c>
      <c r="K165" s="191">
        <v>2</v>
      </c>
      <c r="L165" s="317"/>
      <c r="M165" s="317"/>
      <c r="N165" s="318">
        <f t="shared" si="30"/>
        <v>0</v>
      </c>
      <c r="O165" s="318"/>
      <c r="P165" s="318"/>
      <c r="Q165" s="318"/>
      <c r="R165" s="115"/>
      <c r="T165" s="192" t="s">
        <v>5</v>
      </c>
      <c r="U165" s="193" t="s">
        <v>41</v>
      </c>
      <c r="V165" s="194">
        <v>0</v>
      </c>
      <c r="W165" s="194">
        <f t="shared" si="31"/>
        <v>0</v>
      </c>
      <c r="X165" s="194">
        <v>0</v>
      </c>
      <c r="Y165" s="194">
        <f t="shared" si="32"/>
        <v>0</v>
      </c>
      <c r="Z165" s="194">
        <v>0</v>
      </c>
      <c r="AA165" s="195">
        <f t="shared" si="33"/>
        <v>0</v>
      </c>
      <c r="AR165" s="100" t="s">
        <v>280</v>
      </c>
      <c r="AT165" s="100" t="s">
        <v>156</v>
      </c>
      <c r="AU165" s="100" t="s">
        <v>165</v>
      </c>
      <c r="AY165" s="100" t="s">
        <v>155</v>
      </c>
      <c r="BE165" s="196">
        <f t="shared" si="34"/>
        <v>0</v>
      </c>
      <c r="BF165" s="196">
        <f t="shared" si="35"/>
        <v>0</v>
      </c>
      <c r="BG165" s="196">
        <f t="shared" si="36"/>
        <v>0</v>
      </c>
      <c r="BH165" s="196">
        <f t="shared" si="37"/>
        <v>0</v>
      </c>
      <c r="BI165" s="196">
        <f t="shared" si="38"/>
        <v>0</v>
      </c>
      <c r="BJ165" s="100" t="s">
        <v>22</v>
      </c>
      <c r="BK165" s="196">
        <f t="shared" si="39"/>
        <v>0</v>
      </c>
      <c r="BL165" s="100" t="s">
        <v>280</v>
      </c>
      <c r="BM165" s="100" t="s">
        <v>572</v>
      </c>
    </row>
    <row r="166" spans="2:65" s="110" customFormat="1" ht="31.5" customHeight="1">
      <c r="B166" s="111"/>
      <c r="C166" s="188" t="s">
        <v>398</v>
      </c>
      <c r="D166" s="188" t="s">
        <v>156</v>
      </c>
      <c r="E166" s="189" t="s">
        <v>1762</v>
      </c>
      <c r="F166" s="316" t="s">
        <v>1728</v>
      </c>
      <c r="G166" s="316"/>
      <c r="H166" s="316"/>
      <c r="I166" s="316"/>
      <c r="J166" s="190" t="s">
        <v>230</v>
      </c>
      <c r="K166" s="191">
        <v>8</v>
      </c>
      <c r="L166" s="317"/>
      <c r="M166" s="317"/>
      <c r="N166" s="318">
        <f t="shared" si="30"/>
        <v>0</v>
      </c>
      <c r="O166" s="318"/>
      <c r="P166" s="318"/>
      <c r="Q166" s="318"/>
      <c r="R166" s="115"/>
      <c r="T166" s="192" t="s">
        <v>5</v>
      </c>
      <c r="U166" s="193" t="s">
        <v>41</v>
      </c>
      <c r="V166" s="194">
        <v>0</v>
      </c>
      <c r="W166" s="194">
        <f t="shared" si="31"/>
        <v>0</v>
      </c>
      <c r="X166" s="194">
        <v>0</v>
      </c>
      <c r="Y166" s="194">
        <f t="shared" si="32"/>
        <v>0</v>
      </c>
      <c r="Z166" s="194">
        <v>0</v>
      </c>
      <c r="AA166" s="195">
        <f t="shared" si="33"/>
        <v>0</v>
      </c>
      <c r="AR166" s="100" t="s">
        <v>280</v>
      </c>
      <c r="AT166" s="100" t="s">
        <v>156</v>
      </c>
      <c r="AU166" s="100" t="s">
        <v>165</v>
      </c>
      <c r="AY166" s="100" t="s">
        <v>155</v>
      </c>
      <c r="BE166" s="196">
        <f t="shared" si="34"/>
        <v>0</v>
      </c>
      <c r="BF166" s="196">
        <f t="shared" si="35"/>
        <v>0</v>
      </c>
      <c r="BG166" s="196">
        <f t="shared" si="36"/>
        <v>0</v>
      </c>
      <c r="BH166" s="196">
        <f t="shared" si="37"/>
        <v>0</v>
      </c>
      <c r="BI166" s="196">
        <f t="shared" si="38"/>
        <v>0</v>
      </c>
      <c r="BJ166" s="100" t="s">
        <v>22</v>
      </c>
      <c r="BK166" s="196">
        <f t="shared" si="39"/>
        <v>0</v>
      </c>
      <c r="BL166" s="100" t="s">
        <v>280</v>
      </c>
      <c r="BM166" s="100" t="s">
        <v>582</v>
      </c>
    </row>
    <row r="167" spans="2:65" s="110" customFormat="1" ht="22.5" customHeight="1">
      <c r="B167" s="111"/>
      <c r="C167" s="188" t="s">
        <v>427</v>
      </c>
      <c r="D167" s="188" t="s">
        <v>156</v>
      </c>
      <c r="E167" s="189" t="s">
        <v>1763</v>
      </c>
      <c r="F167" s="316" t="s">
        <v>1730</v>
      </c>
      <c r="G167" s="316"/>
      <c r="H167" s="316"/>
      <c r="I167" s="316"/>
      <c r="J167" s="190" t="s">
        <v>230</v>
      </c>
      <c r="K167" s="191">
        <v>1</v>
      </c>
      <c r="L167" s="317"/>
      <c r="M167" s="317"/>
      <c r="N167" s="318">
        <f t="shared" si="30"/>
        <v>0</v>
      </c>
      <c r="O167" s="318"/>
      <c r="P167" s="318"/>
      <c r="Q167" s="318"/>
      <c r="R167" s="115"/>
      <c r="T167" s="192" t="s">
        <v>5</v>
      </c>
      <c r="U167" s="193" t="s">
        <v>41</v>
      </c>
      <c r="V167" s="194">
        <v>0</v>
      </c>
      <c r="W167" s="194">
        <f t="shared" si="31"/>
        <v>0</v>
      </c>
      <c r="X167" s="194">
        <v>0</v>
      </c>
      <c r="Y167" s="194">
        <f t="shared" si="32"/>
        <v>0</v>
      </c>
      <c r="Z167" s="194">
        <v>0</v>
      </c>
      <c r="AA167" s="195">
        <f t="shared" si="33"/>
        <v>0</v>
      </c>
      <c r="AR167" s="100" t="s">
        <v>280</v>
      </c>
      <c r="AT167" s="100" t="s">
        <v>156</v>
      </c>
      <c r="AU167" s="100" t="s">
        <v>165</v>
      </c>
      <c r="AY167" s="100" t="s">
        <v>155</v>
      </c>
      <c r="BE167" s="196">
        <f t="shared" si="34"/>
        <v>0</v>
      </c>
      <c r="BF167" s="196">
        <f t="shared" si="35"/>
        <v>0</v>
      </c>
      <c r="BG167" s="196">
        <f t="shared" si="36"/>
        <v>0</v>
      </c>
      <c r="BH167" s="196">
        <f t="shared" si="37"/>
        <v>0</v>
      </c>
      <c r="BI167" s="196">
        <f t="shared" si="38"/>
        <v>0</v>
      </c>
      <c r="BJ167" s="100" t="s">
        <v>22</v>
      </c>
      <c r="BK167" s="196">
        <f t="shared" si="39"/>
        <v>0</v>
      </c>
      <c r="BL167" s="100" t="s">
        <v>280</v>
      </c>
      <c r="BM167" s="100" t="s">
        <v>590</v>
      </c>
    </row>
    <row r="168" spans="2:65" s="110" customFormat="1" ht="57" customHeight="1">
      <c r="B168" s="111"/>
      <c r="C168" s="188" t="s">
        <v>433</v>
      </c>
      <c r="D168" s="188" t="s">
        <v>156</v>
      </c>
      <c r="E168" s="189" t="s">
        <v>1764</v>
      </c>
      <c r="F168" s="316" t="s">
        <v>1765</v>
      </c>
      <c r="G168" s="316"/>
      <c r="H168" s="316"/>
      <c r="I168" s="316"/>
      <c r="J168" s="190" t="s">
        <v>230</v>
      </c>
      <c r="K168" s="191">
        <v>4</v>
      </c>
      <c r="L168" s="317"/>
      <c r="M168" s="317"/>
      <c r="N168" s="318">
        <f t="shared" si="30"/>
        <v>0</v>
      </c>
      <c r="O168" s="318"/>
      <c r="P168" s="318"/>
      <c r="Q168" s="318"/>
      <c r="R168" s="115"/>
      <c r="T168" s="192" t="s">
        <v>5</v>
      </c>
      <c r="U168" s="193" t="s">
        <v>41</v>
      </c>
      <c r="V168" s="194">
        <v>0</v>
      </c>
      <c r="W168" s="194">
        <f t="shared" si="31"/>
        <v>0</v>
      </c>
      <c r="X168" s="194">
        <v>0</v>
      </c>
      <c r="Y168" s="194">
        <f t="shared" si="32"/>
        <v>0</v>
      </c>
      <c r="Z168" s="194">
        <v>0</v>
      </c>
      <c r="AA168" s="195">
        <f t="shared" si="33"/>
        <v>0</v>
      </c>
      <c r="AR168" s="100" t="s">
        <v>280</v>
      </c>
      <c r="AT168" s="100" t="s">
        <v>156</v>
      </c>
      <c r="AU168" s="100" t="s">
        <v>165</v>
      </c>
      <c r="AY168" s="100" t="s">
        <v>155</v>
      </c>
      <c r="BE168" s="196">
        <f t="shared" si="34"/>
        <v>0</v>
      </c>
      <c r="BF168" s="196">
        <f t="shared" si="35"/>
        <v>0</v>
      </c>
      <c r="BG168" s="196">
        <f t="shared" si="36"/>
        <v>0</v>
      </c>
      <c r="BH168" s="196">
        <f t="shared" si="37"/>
        <v>0</v>
      </c>
      <c r="BI168" s="196">
        <f t="shared" si="38"/>
        <v>0</v>
      </c>
      <c r="BJ168" s="100" t="s">
        <v>22</v>
      </c>
      <c r="BK168" s="196">
        <f t="shared" si="39"/>
        <v>0</v>
      </c>
      <c r="BL168" s="100" t="s">
        <v>280</v>
      </c>
      <c r="BM168" s="100" t="s">
        <v>599</v>
      </c>
    </row>
    <row r="169" spans="2:65" s="110" customFormat="1" ht="44.25" customHeight="1">
      <c r="B169" s="111"/>
      <c r="C169" s="188" t="s">
        <v>439</v>
      </c>
      <c r="D169" s="188" t="s">
        <v>156</v>
      </c>
      <c r="E169" s="189" t="s">
        <v>1766</v>
      </c>
      <c r="F169" s="316" t="s">
        <v>1767</v>
      </c>
      <c r="G169" s="316"/>
      <c r="H169" s="316"/>
      <c r="I169" s="316"/>
      <c r="J169" s="190" t="s">
        <v>230</v>
      </c>
      <c r="K169" s="191">
        <v>1</v>
      </c>
      <c r="L169" s="317"/>
      <c r="M169" s="317"/>
      <c r="N169" s="318">
        <f t="shared" si="30"/>
        <v>0</v>
      </c>
      <c r="O169" s="318"/>
      <c r="P169" s="318"/>
      <c r="Q169" s="318"/>
      <c r="R169" s="115"/>
      <c r="T169" s="192" t="s">
        <v>5</v>
      </c>
      <c r="U169" s="193" t="s">
        <v>41</v>
      </c>
      <c r="V169" s="194">
        <v>0</v>
      </c>
      <c r="W169" s="194">
        <f t="shared" si="31"/>
        <v>0</v>
      </c>
      <c r="X169" s="194">
        <v>0</v>
      </c>
      <c r="Y169" s="194">
        <f t="shared" si="32"/>
        <v>0</v>
      </c>
      <c r="Z169" s="194">
        <v>0</v>
      </c>
      <c r="AA169" s="195">
        <f t="shared" si="33"/>
        <v>0</v>
      </c>
      <c r="AR169" s="100" t="s">
        <v>280</v>
      </c>
      <c r="AT169" s="100" t="s">
        <v>156</v>
      </c>
      <c r="AU169" s="100" t="s">
        <v>165</v>
      </c>
      <c r="AY169" s="100" t="s">
        <v>155</v>
      </c>
      <c r="BE169" s="196">
        <f t="shared" si="34"/>
        <v>0</v>
      </c>
      <c r="BF169" s="196">
        <f t="shared" si="35"/>
        <v>0</v>
      </c>
      <c r="BG169" s="196">
        <f t="shared" si="36"/>
        <v>0</v>
      </c>
      <c r="BH169" s="196">
        <f t="shared" si="37"/>
        <v>0</v>
      </c>
      <c r="BI169" s="196">
        <f t="shared" si="38"/>
        <v>0</v>
      </c>
      <c r="BJ169" s="100" t="s">
        <v>22</v>
      </c>
      <c r="BK169" s="196">
        <f t="shared" si="39"/>
        <v>0</v>
      </c>
      <c r="BL169" s="100" t="s">
        <v>280</v>
      </c>
      <c r="BM169" s="100" t="s">
        <v>607</v>
      </c>
    </row>
    <row r="170" spans="2:65" s="110" customFormat="1" ht="22.5" customHeight="1">
      <c r="B170" s="111"/>
      <c r="C170" s="188" t="s">
        <v>443</v>
      </c>
      <c r="D170" s="188" t="s">
        <v>156</v>
      </c>
      <c r="E170" s="189" t="s">
        <v>1768</v>
      </c>
      <c r="F170" s="316" t="s">
        <v>1734</v>
      </c>
      <c r="G170" s="316"/>
      <c r="H170" s="316"/>
      <c r="I170" s="316"/>
      <c r="J170" s="190" t="s">
        <v>230</v>
      </c>
      <c r="K170" s="191">
        <v>1</v>
      </c>
      <c r="L170" s="317"/>
      <c r="M170" s="317"/>
      <c r="N170" s="318">
        <f t="shared" si="30"/>
        <v>0</v>
      </c>
      <c r="O170" s="318"/>
      <c r="P170" s="318"/>
      <c r="Q170" s="318"/>
      <c r="R170" s="115"/>
      <c r="T170" s="192" t="s">
        <v>5</v>
      </c>
      <c r="U170" s="193" t="s">
        <v>41</v>
      </c>
      <c r="V170" s="194">
        <v>0</v>
      </c>
      <c r="W170" s="194">
        <f t="shared" si="31"/>
        <v>0</v>
      </c>
      <c r="X170" s="194">
        <v>0</v>
      </c>
      <c r="Y170" s="194">
        <f t="shared" si="32"/>
        <v>0</v>
      </c>
      <c r="Z170" s="194">
        <v>0</v>
      </c>
      <c r="AA170" s="195">
        <f t="shared" si="33"/>
        <v>0</v>
      </c>
      <c r="AR170" s="100" t="s">
        <v>280</v>
      </c>
      <c r="AT170" s="100" t="s">
        <v>156</v>
      </c>
      <c r="AU170" s="100" t="s">
        <v>165</v>
      </c>
      <c r="AY170" s="100" t="s">
        <v>155</v>
      </c>
      <c r="BE170" s="196">
        <f t="shared" si="34"/>
        <v>0</v>
      </c>
      <c r="BF170" s="196">
        <f t="shared" si="35"/>
        <v>0</v>
      </c>
      <c r="BG170" s="196">
        <f t="shared" si="36"/>
        <v>0</v>
      </c>
      <c r="BH170" s="196">
        <f t="shared" si="37"/>
        <v>0</v>
      </c>
      <c r="BI170" s="196">
        <f t="shared" si="38"/>
        <v>0</v>
      </c>
      <c r="BJ170" s="100" t="s">
        <v>22</v>
      </c>
      <c r="BK170" s="196">
        <f t="shared" si="39"/>
        <v>0</v>
      </c>
      <c r="BL170" s="100" t="s">
        <v>280</v>
      </c>
      <c r="BM170" s="100" t="s">
        <v>615</v>
      </c>
    </row>
    <row r="171" spans="2:63" s="180" customFormat="1" ht="22.35" customHeight="1">
      <c r="B171" s="176"/>
      <c r="C171" s="177"/>
      <c r="D171" s="187" t="s">
        <v>1702</v>
      </c>
      <c r="E171" s="187"/>
      <c r="F171" s="187"/>
      <c r="G171" s="187"/>
      <c r="H171" s="187"/>
      <c r="I171" s="187"/>
      <c r="J171" s="187"/>
      <c r="K171" s="187"/>
      <c r="L171" s="200"/>
      <c r="M171" s="200"/>
      <c r="N171" s="314">
        <f>BK171</f>
        <v>0</v>
      </c>
      <c r="O171" s="315"/>
      <c r="P171" s="315"/>
      <c r="Q171" s="315"/>
      <c r="R171" s="179"/>
      <c r="T171" s="181"/>
      <c r="U171" s="177"/>
      <c r="V171" s="177"/>
      <c r="W171" s="182">
        <f>SUM(W172:W181)</f>
        <v>0</v>
      </c>
      <c r="X171" s="177"/>
      <c r="Y171" s="182">
        <f>SUM(Y172:Y181)</f>
        <v>0</v>
      </c>
      <c r="Z171" s="177"/>
      <c r="AA171" s="183">
        <f>SUM(AA172:AA181)</f>
        <v>0</v>
      </c>
      <c r="AR171" s="184" t="s">
        <v>124</v>
      </c>
      <c r="AT171" s="185" t="s">
        <v>75</v>
      </c>
      <c r="AU171" s="185" t="s">
        <v>124</v>
      </c>
      <c r="AY171" s="184" t="s">
        <v>155</v>
      </c>
      <c r="BK171" s="186">
        <f>SUM(BK172:BK181)</f>
        <v>0</v>
      </c>
    </row>
    <row r="172" spans="2:65" s="110" customFormat="1" ht="57" customHeight="1">
      <c r="B172" s="111"/>
      <c r="C172" s="188" t="s">
        <v>448</v>
      </c>
      <c r="D172" s="188" t="s">
        <v>156</v>
      </c>
      <c r="E172" s="189" t="s">
        <v>1769</v>
      </c>
      <c r="F172" s="316" t="s">
        <v>1712</v>
      </c>
      <c r="G172" s="316"/>
      <c r="H172" s="316"/>
      <c r="I172" s="316"/>
      <c r="J172" s="190" t="s">
        <v>214</v>
      </c>
      <c r="K172" s="191">
        <v>38</v>
      </c>
      <c r="L172" s="317"/>
      <c r="M172" s="317"/>
      <c r="N172" s="318">
        <f aca="true" t="shared" si="40" ref="N172:N181">ROUND(L172*K172,2)</f>
        <v>0</v>
      </c>
      <c r="O172" s="318"/>
      <c r="P172" s="318"/>
      <c r="Q172" s="318"/>
      <c r="R172" s="115"/>
      <c r="T172" s="192" t="s">
        <v>5</v>
      </c>
      <c r="U172" s="193" t="s">
        <v>41</v>
      </c>
      <c r="V172" s="194">
        <v>0</v>
      </c>
      <c r="W172" s="194">
        <f aca="true" t="shared" si="41" ref="W172:W181">V172*K172</f>
        <v>0</v>
      </c>
      <c r="X172" s="194">
        <v>0</v>
      </c>
      <c r="Y172" s="194">
        <f aca="true" t="shared" si="42" ref="Y172:Y181">X172*K172</f>
        <v>0</v>
      </c>
      <c r="Z172" s="194">
        <v>0</v>
      </c>
      <c r="AA172" s="195">
        <f aca="true" t="shared" si="43" ref="AA172:AA181">Z172*K172</f>
        <v>0</v>
      </c>
      <c r="AR172" s="100" t="s">
        <v>280</v>
      </c>
      <c r="AT172" s="100" t="s">
        <v>156</v>
      </c>
      <c r="AU172" s="100" t="s">
        <v>165</v>
      </c>
      <c r="AY172" s="100" t="s">
        <v>155</v>
      </c>
      <c r="BE172" s="196">
        <f aca="true" t="shared" si="44" ref="BE172:BE181">IF(U172="základní",N172,0)</f>
        <v>0</v>
      </c>
      <c r="BF172" s="196">
        <f aca="true" t="shared" si="45" ref="BF172:BF181">IF(U172="snížená",N172,0)</f>
        <v>0</v>
      </c>
      <c r="BG172" s="196">
        <f aca="true" t="shared" si="46" ref="BG172:BG181">IF(U172="zákl. přenesená",N172,0)</f>
        <v>0</v>
      </c>
      <c r="BH172" s="196">
        <f aca="true" t="shared" si="47" ref="BH172:BH181">IF(U172="sníž. přenesená",N172,0)</f>
        <v>0</v>
      </c>
      <c r="BI172" s="196">
        <f aca="true" t="shared" si="48" ref="BI172:BI181">IF(U172="nulová",N172,0)</f>
        <v>0</v>
      </c>
      <c r="BJ172" s="100" t="s">
        <v>22</v>
      </c>
      <c r="BK172" s="196">
        <f aca="true" t="shared" si="49" ref="BK172:BK181">ROUND(L172*K172,2)</f>
        <v>0</v>
      </c>
      <c r="BL172" s="100" t="s">
        <v>280</v>
      </c>
      <c r="BM172" s="100" t="s">
        <v>624</v>
      </c>
    </row>
    <row r="173" spans="2:65" s="110" customFormat="1" ht="22.5" customHeight="1">
      <c r="B173" s="111"/>
      <c r="C173" s="188" t="s">
        <v>453</v>
      </c>
      <c r="D173" s="188" t="s">
        <v>156</v>
      </c>
      <c r="E173" s="189" t="s">
        <v>1770</v>
      </c>
      <c r="F173" s="316" t="s">
        <v>1771</v>
      </c>
      <c r="G173" s="316"/>
      <c r="H173" s="316"/>
      <c r="I173" s="316"/>
      <c r="J173" s="190" t="s">
        <v>214</v>
      </c>
      <c r="K173" s="191">
        <v>22</v>
      </c>
      <c r="L173" s="317"/>
      <c r="M173" s="317"/>
      <c r="N173" s="318">
        <f t="shared" si="40"/>
        <v>0</v>
      </c>
      <c r="O173" s="318"/>
      <c r="P173" s="318"/>
      <c r="Q173" s="318"/>
      <c r="R173" s="115"/>
      <c r="T173" s="192" t="s">
        <v>5</v>
      </c>
      <c r="U173" s="193" t="s">
        <v>41</v>
      </c>
      <c r="V173" s="194">
        <v>0</v>
      </c>
      <c r="W173" s="194">
        <f t="shared" si="41"/>
        <v>0</v>
      </c>
      <c r="X173" s="194">
        <v>0</v>
      </c>
      <c r="Y173" s="194">
        <f t="shared" si="42"/>
        <v>0</v>
      </c>
      <c r="Z173" s="194">
        <v>0</v>
      </c>
      <c r="AA173" s="195">
        <f t="shared" si="43"/>
        <v>0</v>
      </c>
      <c r="AR173" s="100" t="s">
        <v>280</v>
      </c>
      <c r="AT173" s="100" t="s">
        <v>156</v>
      </c>
      <c r="AU173" s="100" t="s">
        <v>165</v>
      </c>
      <c r="AY173" s="100" t="s">
        <v>155</v>
      </c>
      <c r="BE173" s="196">
        <f t="shared" si="44"/>
        <v>0</v>
      </c>
      <c r="BF173" s="196">
        <f t="shared" si="45"/>
        <v>0</v>
      </c>
      <c r="BG173" s="196">
        <f t="shared" si="46"/>
        <v>0</v>
      </c>
      <c r="BH173" s="196">
        <f t="shared" si="47"/>
        <v>0</v>
      </c>
      <c r="BI173" s="196">
        <f t="shared" si="48"/>
        <v>0</v>
      </c>
      <c r="BJ173" s="100" t="s">
        <v>22</v>
      </c>
      <c r="BK173" s="196">
        <f t="shared" si="49"/>
        <v>0</v>
      </c>
      <c r="BL173" s="100" t="s">
        <v>280</v>
      </c>
      <c r="BM173" s="100" t="s">
        <v>634</v>
      </c>
    </row>
    <row r="174" spans="2:65" s="110" customFormat="1" ht="82.5" customHeight="1">
      <c r="B174" s="111"/>
      <c r="C174" s="188" t="s">
        <v>457</v>
      </c>
      <c r="D174" s="188" t="s">
        <v>156</v>
      </c>
      <c r="E174" s="189" t="s">
        <v>1772</v>
      </c>
      <c r="F174" s="316" t="s">
        <v>1722</v>
      </c>
      <c r="G174" s="316"/>
      <c r="H174" s="316"/>
      <c r="I174" s="316"/>
      <c r="J174" s="190" t="s">
        <v>230</v>
      </c>
      <c r="K174" s="191">
        <v>8</v>
      </c>
      <c r="L174" s="317"/>
      <c r="M174" s="317"/>
      <c r="N174" s="318">
        <f t="shared" si="40"/>
        <v>0</v>
      </c>
      <c r="O174" s="318"/>
      <c r="P174" s="318"/>
      <c r="Q174" s="318"/>
      <c r="R174" s="115"/>
      <c r="T174" s="192" t="s">
        <v>5</v>
      </c>
      <c r="U174" s="193" t="s">
        <v>41</v>
      </c>
      <c r="V174" s="194">
        <v>0</v>
      </c>
      <c r="W174" s="194">
        <f t="shared" si="41"/>
        <v>0</v>
      </c>
      <c r="X174" s="194">
        <v>0</v>
      </c>
      <c r="Y174" s="194">
        <f t="shared" si="42"/>
        <v>0</v>
      </c>
      <c r="Z174" s="194">
        <v>0</v>
      </c>
      <c r="AA174" s="195">
        <f t="shared" si="43"/>
        <v>0</v>
      </c>
      <c r="AR174" s="100" t="s">
        <v>280</v>
      </c>
      <c r="AT174" s="100" t="s">
        <v>156</v>
      </c>
      <c r="AU174" s="100" t="s">
        <v>165</v>
      </c>
      <c r="AY174" s="100" t="s">
        <v>155</v>
      </c>
      <c r="BE174" s="196">
        <f t="shared" si="44"/>
        <v>0</v>
      </c>
      <c r="BF174" s="196">
        <f t="shared" si="45"/>
        <v>0</v>
      </c>
      <c r="BG174" s="196">
        <f t="shared" si="46"/>
        <v>0</v>
      </c>
      <c r="BH174" s="196">
        <f t="shared" si="47"/>
        <v>0</v>
      </c>
      <c r="BI174" s="196">
        <f t="shared" si="48"/>
        <v>0</v>
      </c>
      <c r="BJ174" s="100" t="s">
        <v>22</v>
      </c>
      <c r="BK174" s="196">
        <f t="shared" si="49"/>
        <v>0</v>
      </c>
      <c r="BL174" s="100" t="s">
        <v>280</v>
      </c>
      <c r="BM174" s="100" t="s">
        <v>642</v>
      </c>
    </row>
    <row r="175" spans="2:65" s="110" customFormat="1" ht="57" customHeight="1">
      <c r="B175" s="111"/>
      <c r="C175" s="188" t="s">
        <v>462</v>
      </c>
      <c r="D175" s="188" t="s">
        <v>156</v>
      </c>
      <c r="E175" s="189" t="s">
        <v>1773</v>
      </c>
      <c r="F175" s="316" t="s">
        <v>1765</v>
      </c>
      <c r="G175" s="316"/>
      <c r="H175" s="316"/>
      <c r="I175" s="316"/>
      <c r="J175" s="190" t="s">
        <v>230</v>
      </c>
      <c r="K175" s="191">
        <v>4</v>
      </c>
      <c r="L175" s="317"/>
      <c r="M175" s="317"/>
      <c r="N175" s="318">
        <f t="shared" si="40"/>
        <v>0</v>
      </c>
      <c r="O175" s="318"/>
      <c r="P175" s="318"/>
      <c r="Q175" s="318"/>
      <c r="R175" s="115"/>
      <c r="T175" s="192" t="s">
        <v>5</v>
      </c>
      <c r="U175" s="193" t="s">
        <v>41</v>
      </c>
      <c r="V175" s="194">
        <v>0</v>
      </c>
      <c r="W175" s="194">
        <f t="shared" si="41"/>
        <v>0</v>
      </c>
      <c r="X175" s="194">
        <v>0</v>
      </c>
      <c r="Y175" s="194">
        <f t="shared" si="42"/>
        <v>0</v>
      </c>
      <c r="Z175" s="194">
        <v>0</v>
      </c>
      <c r="AA175" s="195">
        <f t="shared" si="43"/>
        <v>0</v>
      </c>
      <c r="AR175" s="100" t="s">
        <v>280</v>
      </c>
      <c r="AT175" s="100" t="s">
        <v>156</v>
      </c>
      <c r="AU175" s="100" t="s">
        <v>165</v>
      </c>
      <c r="AY175" s="100" t="s">
        <v>155</v>
      </c>
      <c r="BE175" s="196">
        <f t="shared" si="44"/>
        <v>0</v>
      </c>
      <c r="BF175" s="196">
        <f t="shared" si="45"/>
        <v>0</v>
      </c>
      <c r="BG175" s="196">
        <f t="shared" si="46"/>
        <v>0</v>
      </c>
      <c r="BH175" s="196">
        <f t="shared" si="47"/>
        <v>0</v>
      </c>
      <c r="BI175" s="196">
        <f t="shared" si="48"/>
        <v>0</v>
      </c>
      <c r="BJ175" s="100" t="s">
        <v>22</v>
      </c>
      <c r="BK175" s="196">
        <f t="shared" si="49"/>
        <v>0</v>
      </c>
      <c r="BL175" s="100" t="s">
        <v>280</v>
      </c>
      <c r="BM175" s="100" t="s">
        <v>656</v>
      </c>
    </row>
    <row r="176" spans="2:65" s="110" customFormat="1" ht="69.75" customHeight="1">
      <c r="B176" s="111"/>
      <c r="C176" s="188" t="s">
        <v>468</v>
      </c>
      <c r="D176" s="188" t="s">
        <v>156</v>
      </c>
      <c r="E176" s="189" t="s">
        <v>1774</v>
      </c>
      <c r="F176" s="316" t="s">
        <v>1724</v>
      </c>
      <c r="G176" s="316"/>
      <c r="H176" s="316"/>
      <c r="I176" s="316"/>
      <c r="J176" s="190" t="s">
        <v>230</v>
      </c>
      <c r="K176" s="191">
        <v>8</v>
      </c>
      <c r="L176" s="317"/>
      <c r="M176" s="317"/>
      <c r="N176" s="318">
        <f t="shared" si="40"/>
        <v>0</v>
      </c>
      <c r="O176" s="318"/>
      <c r="P176" s="318"/>
      <c r="Q176" s="318"/>
      <c r="R176" s="115"/>
      <c r="T176" s="192" t="s">
        <v>5</v>
      </c>
      <c r="U176" s="193" t="s">
        <v>41</v>
      </c>
      <c r="V176" s="194">
        <v>0</v>
      </c>
      <c r="W176" s="194">
        <f t="shared" si="41"/>
        <v>0</v>
      </c>
      <c r="X176" s="194">
        <v>0</v>
      </c>
      <c r="Y176" s="194">
        <f t="shared" si="42"/>
        <v>0</v>
      </c>
      <c r="Z176" s="194">
        <v>0</v>
      </c>
      <c r="AA176" s="195">
        <f t="shared" si="43"/>
        <v>0</v>
      </c>
      <c r="AR176" s="100" t="s">
        <v>280</v>
      </c>
      <c r="AT176" s="100" t="s">
        <v>156</v>
      </c>
      <c r="AU176" s="100" t="s">
        <v>165</v>
      </c>
      <c r="AY176" s="100" t="s">
        <v>155</v>
      </c>
      <c r="BE176" s="196">
        <f t="shared" si="44"/>
        <v>0</v>
      </c>
      <c r="BF176" s="196">
        <f t="shared" si="45"/>
        <v>0</v>
      </c>
      <c r="BG176" s="196">
        <f t="shared" si="46"/>
        <v>0</v>
      </c>
      <c r="BH176" s="196">
        <f t="shared" si="47"/>
        <v>0</v>
      </c>
      <c r="BI176" s="196">
        <f t="shared" si="48"/>
        <v>0</v>
      </c>
      <c r="BJ176" s="100" t="s">
        <v>22</v>
      </c>
      <c r="BK176" s="196">
        <f t="shared" si="49"/>
        <v>0</v>
      </c>
      <c r="BL176" s="100" t="s">
        <v>280</v>
      </c>
      <c r="BM176" s="100" t="s">
        <v>667</v>
      </c>
    </row>
    <row r="177" spans="2:65" s="110" customFormat="1" ht="44.25" customHeight="1">
      <c r="B177" s="111"/>
      <c r="C177" s="188" t="s">
        <v>474</v>
      </c>
      <c r="D177" s="188" t="s">
        <v>156</v>
      </c>
      <c r="E177" s="189" t="s">
        <v>1775</v>
      </c>
      <c r="F177" s="316" t="s">
        <v>1767</v>
      </c>
      <c r="G177" s="316"/>
      <c r="H177" s="316"/>
      <c r="I177" s="316"/>
      <c r="J177" s="190" t="s">
        <v>230</v>
      </c>
      <c r="K177" s="191">
        <v>1</v>
      </c>
      <c r="L177" s="317"/>
      <c r="M177" s="317"/>
      <c r="N177" s="318">
        <f t="shared" si="40"/>
        <v>0</v>
      </c>
      <c r="O177" s="318"/>
      <c r="P177" s="318"/>
      <c r="Q177" s="318"/>
      <c r="R177" s="115"/>
      <c r="T177" s="192" t="s">
        <v>5</v>
      </c>
      <c r="U177" s="193" t="s">
        <v>41</v>
      </c>
      <c r="V177" s="194">
        <v>0</v>
      </c>
      <c r="W177" s="194">
        <f t="shared" si="41"/>
        <v>0</v>
      </c>
      <c r="X177" s="194">
        <v>0</v>
      </c>
      <c r="Y177" s="194">
        <f t="shared" si="42"/>
        <v>0</v>
      </c>
      <c r="Z177" s="194">
        <v>0</v>
      </c>
      <c r="AA177" s="195">
        <f t="shared" si="43"/>
        <v>0</v>
      </c>
      <c r="AR177" s="100" t="s">
        <v>280</v>
      </c>
      <c r="AT177" s="100" t="s">
        <v>156</v>
      </c>
      <c r="AU177" s="100" t="s">
        <v>165</v>
      </c>
      <c r="AY177" s="100" t="s">
        <v>155</v>
      </c>
      <c r="BE177" s="196">
        <f t="shared" si="44"/>
        <v>0</v>
      </c>
      <c r="BF177" s="196">
        <f t="shared" si="45"/>
        <v>0</v>
      </c>
      <c r="BG177" s="196">
        <f t="shared" si="46"/>
        <v>0</v>
      </c>
      <c r="BH177" s="196">
        <f t="shared" si="47"/>
        <v>0</v>
      </c>
      <c r="BI177" s="196">
        <f t="shared" si="48"/>
        <v>0</v>
      </c>
      <c r="BJ177" s="100" t="s">
        <v>22</v>
      </c>
      <c r="BK177" s="196">
        <f t="shared" si="49"/>
        <v>0</v>
      </c>
      <c r="BL177" s="100" t="s">
        <v>280</v>
      </c>
      <c r="BM177" s="100" t="s">
        <v>677</v>
      </c>
    </row>
    <row r="178" spans="2:65" s="110" customFormat="1" ht="57" customHeight="1">
      <c r="B178" s="111"/>
      <c r="C178" s="188" t="s">
        <v>481</v>
      </c>
      <c r="D178" s="188" t="s">
        <v>156</v>
      </c>
      <c r="E178" s="189" t="s">
        <v>1776</v>
      </c>
      <c r="F178" s="316" t="s">
        <v>1741</v>
      </c>
      <c r="G178" s="316"/>
      <c r="H178" s="316"/>
      <c r="I178" s="316"/>
      <c r="J178" s="190" t="s">
        <v>230</v>
      </c>
      <c r="K178" s="191">
        <v>2</v>
      </c>
      <c r="L178" s="317"/>
      <c r="M178" s="317"/>
      <c r="N178" s="318">
        <f t="shared" si="40"/>
        <v>0</v>
      </c>
      <c r="O178" s="318"/>
      <c r="P178" s="318"/>
      <c r="Q178" s="318"/>
      <c r="R178" s="115"/>
      <c r="T178" s="192" t="s">
        <v>5</v>
      </c>
      <c r="U178" s="193" t="s">
        <v>41</v>
      </c>
      <c r="V178" s="194">
        <v>0</v>
      </c>
      <c r="W178" s="194">
        <f t="shared" si="41"/>
        <v>0</v>
      </c>
      <c r="X178" s="194">
        <v>0</v>
      </c>
      <c r="Y178" s="194">
        <f t="shared" si="42"/>
        <v>0</v>
      </c>
      <c r="Z178" s="194">
        <v>0</v>
      </c>
      <c r="AA178" s="195">
        <f t="shared" si="43"/>
        <v>0</v>
      </c>
      <c r="AR178" s="100" t="s">
        <v>280</v>
      </c>
      <c r="AT178" s="100" t="s">
        <v>156</v>
      </c>
      <c r="AU178" s="100" t="s">
        <v>165</v>
      </c>
      <c r="AY178" s="100" t="s">
        <v>155</v>
      </c>
      <c r="BE178" s="196">
        <f t="shared" si="44"/>
        <v>0</v>
      </c>
      <c r="BF178" s="196">
        <f t="shared" si="45"/>
        <v>0</v>
      </c>
      <c r="BG178" s="196">
        <f t="shared" si="46"/>
        <v>0</v>
      </c>
      <c r="BH178" s="196">
        <f t="shared" si="47"/>
        <v>0</v>
      </c>
      <c r="BI178" s="196">
        <f t="shared" si="48"/>
        <v>0</v>
      </c>
      <c r="BJ178" s="100" t="s">
        <v>22</v>
      </c>
      <c r="BK178" s="196">
        <f t="shared" si="49"/>
        <v>0</v>
      </c>
      <c r="BL178" s="100" t="s">
        <v>280</v>
      </c>
      <c r="BM178" s="100" t="s">
        <v>686</v>
      </c>
    </row>
    <row r="179" spans="2:65" s="110" customFormat="1" ht="31.5" customHeight="1">
      <c r="B179" s="111"/>
      <c r="C179" s="188" t="s">
        <v>485</v>
      </c>
      <c r="D179" s="188" t="s">
        <v>156</v>
      </c>
      <c r="E179" s="189" t="s">
        <v>1777</v>
      </c>
      <c r="F179" s="316" t="s">
        <v>1728</v>
      </c>
      <c r="G179" s="316"/>
      <c r="H179" s="316"/>
      <c r="I179" s="316"/>
      <c r="J179" s="190" t="s">
        <v>230</v>
      </c>
      <c r="K179" s="191">
        <v>8</v>
      </c>
      <c r="L179" s="317"/>
      <c r="M179" s="317"/>
      <c r="N179" s="318">
        <f t="shared" si="40"/>
        <v>0</v>
      </c>
      <c r="O179" s="318"/>
      <c r="P179" s="318"/>
      <c r="Q179" s="318"/>
      <c r="R179" s="115"/>
      <c r="T179" s="192" t="s">
        <v>5</v>
      </c>
      <c r="U179" s="193" t="s">
        <v>41</v>
      </c>
      <c r="V179" s="194">
        <v>0</v>
      </c>
      <c r="W179" s="194">
        <f t="shared" si="41"/>
        <v>0</v>
      </c>
      <c r="X179" s="194">
        <v>0</v>
      </c>
      <c r="Y179" s="194">
        <f t="shared" si="42"/>
        <v>0</v>
      </c>
      <c r="Z179" s="194">
        <v>0</v>
      </c>
      <c r="AA179" s="195">
        <f t="shared" si="43"/>
        <v>0</v>
      </c>
      <c r="AR179" s="100" t="s">
        <v>280</v>
      </c>
      <c r="AT179" s="100" t="s">
        <v>156</v>
      </c>
      <c r="AU179" s="100" t="s">
        <v>165</v>
      </c>
      <c r="AY179" s="100" t="s">
        <v>155</v>
      </c>
      <c r="BE179" s="196">
        <f t="shared" si="44"/>
        <v>0</v>
      </c>
      <c r="BF179" s="196">
        <f t="shared" si="45"/>
        <v>0</v>
      </c>
      <c r="BG179" s="196">
        <f t="shared" si="46"/>
        <v>0</v>
      </c>
      <c r="BH179" s="196">
        <f t="shared" si="47"/>
        <v>0</v>
      </c>
      <c r="BI179" s="196">
        <f t="shared" si="48"/>
        <v>0</v>
      </c>
      <c r="BJ179" s="100" t="s">
        <v>22</v>
      </c>
      <c r="BK179" s="196">
        <f t="shared" si="49"/>
        <v>0</v>
      </c>
      <c r="BL179" s="100" t="s">
        <v>280</v>
      </c>
      <c r="BM179" s="100" t="s">
        <v>694</v>
      </c>
    </row>
    <row r="180" spans="2:65" s="110" customFormat="1" ht="22.5" customHeight="1">
      <c r="B180" s="111"/>
      <c r="C180" s="188" t="s">
        <v>490</v>
      </c>
      <c r="D180" s="188" t="s">
        <v>156</v>
      </c>
      <c r="E180" s="189" t="s">
        <v>1778</v>
      </c>
      <c r="F180" s="316" t="s">
        <v>1730</v>
      </c>
      <c r="G180" s="316"/>
      <c r="H180" s="316"/>
      <c r="I180" s="316"/>
      <c r="J180" s="190" t="s">
        <v>230</v>
      </c>
      <c r="K180" s="191">
        <v>1</v>
      </c>
      <c r="L180" s="317"/>
      <c r="M180" s="317"/>
      <c r="N180" s="318">
        <f t="shared" si="40"/>
        <v>0</v>
      </c>
      <c r="O180" s="318"/>
      <c r="P180" s="318"/>
      <c r="Q180" s="318"/>
      <c r="R180" s="115"/>
      <c r="T180" s="192" t="s">
        <v>5</v>
      </c>
      <c r="U180" s="193" t="s">
        <v>41</v>
      </c>
      <c r="V180" s="194">
        <v>0</v>
      </c>
      <c r="W180" s="194">
        <f t="shared" si="41"/>
        <v>0</v>
      </c>
      <c r="X180" s="194">
        <v>0</v>
      </c>
      <c r="Y180" s="194">
        <f t="shared" si="42"/>
        <v>0</v>
      </c>
      <c r="Z180" s="194">
        <v>0</v>
      </c>
      <c r="AA180" s="195">
        <f t="shared" si="43"/>
        <v>0</v>
      </c>
      <c r="AR180" s="100" t="s">
        <v>280</v>
      </c>
      <c r="AT180" s="100" t="s">
        <v>156</v>
      </c>
      <c r="AU180" s="100" t="s">
        <v>165</v>
      </c>
      <c r="AY180" s="100" t="s">
        <v>155</v>
      </c>
      <c r="BE180" s="196">
        <f t="shared" si="44"/>
        <v>0</v>
      </c>
      <c r="BF180" s="196">
        <f t="shared" si="45"/>
        <v>0</v>
      </c>
      <c r="BG180" s="196">
        <f t="shared" si="46"/>
        <v>0</v>
      </c>
      <c r="BH180" s="196">
        <f t="shared" si="47"/>
        <v>0</v>
      </c>
      <c r="BI180" s="196">
        <f t="shared" si="48"/>
        <v>0</v>
      </c>
      <c r="BJ180" s="100" t="s">
        <v>22</v>
      </c>
      <c r="BK180" s="196">
        <f t="shared" si="49"/>
        <v>0</v>
      </c>
      <c r="BL180" s="100" t="s">
        <v>280</v>
      </c>
      <c r="BM180" s="100" t="s">
        <v>703</v>
      </c>
    </row>
    <row r="181" spans="2:65" s="110" customFormat="1" ht="22.5" customHeight="1">
      <c r="B181" s="111"/>
      <c r="C181" s="188" t="s">
        <v>496</v>
      </c>
      <c r="D181" s="188" t="s">
        <v>156</v>
      </c>
      <c r="E181" s="189" t="s">
        <v>1779</v>
      </c>
      <c r="F181" s="316" t="s">
        <v>1734</v>
      </c>
      <c r="G181" s="316"/>
      <c r="H181" s="316"/>
      <c r="I181" s="316"/>
      <c r="J181" s="190" t="s">
        <v>230</v>
      </c>
      <c r="K181" s="191">
        <v>1</v>
      </c>
      <c r="L181" s="317"/>
      <c r="M181" s="317"/>
      <c r="N181" s="318">
        <f t="shared" si="40"/>
        <v>0</v>
      </c>
      <c r="O181" s="318"/>
      <c r="P181" s="318"/>
      <c r="Q181" s="318"/>
      <c r="R181" s="115"/>
      <c r="T181" s="192" t="s">
        <v>5</v>
      </c>
      <c r="U181" s="193" t="s">
        <v>41</v>
      </c>
      <c r="V181" s="194">
        <v>0</v>
      </c>
      <c r="W181" s="194">
        <f t="shared" si="41"/>
        <v>0</v>
      </c>
      <c r="X181" s="194">
        <v>0</v>
      </c>
      <c r="Y181" s="194">
        <f t="shared" si="42"/>
        <v>0</v>
      </c>
      <c r="Z181" s="194">
        <v>0</v>
      </c>
      <c r="AA181" s="195">
        <f t="shared" si="43"/>
        <v>0</v>
      </c>
      <c r="AR181" s="100" t="s">
        <v>280</v>
      </c>
      <c r="AT181" s="100" t="s">
        <v>156</v>
      </c>
      <c r="AU181" s="100" t="s">
        <v>165</v>
      </c>
      <c r="AY181" s="100" t="s">
        <v>155</v>
      </c>
      <c r="BE181" s="196">
        <f t="shared" si="44"/>
        <v>0</v>
      </c>
      <c r="BF181" s="196">
        <f t="shared" si="45"/>
        <v>0</v>
      </c>
      <c r="BG181" s="196">
        <f t="shared" si="46"/>
        <v>0</v>
      </c>
      <c r="BH181" s="196">
        <f t="shared" si="47"/>
        <v>0</v>
      </c>
      <c r="BI181" s="196">
        <f t="shared" si="48"/>
        <v>0</v>
      </c>
      <c r="BJ181" s="100" t="s">
        <v>22</v>
      </c>
      <c r="BK181" s="196">
        <f t="shared" si="49"/>
        <v>0</v>
      </c>
      <c r="BL181" s="100" t="s">
        <v>280</v>
      </c>
      <c r="BM181" s="100" t="s">
        <v>713</v>
      </c>
    </row>
    <row r="182" spans="2:63" s="180" customFormat="1" ht="22.35" customHeight="1">
      <c r="B182" s="176"/>
      <c r="C182" s="177"/>
      <c r="D182" s="187" t="s">
        <v>1703</v>
      </c>
      <c r="E182" s="187"/>
      <c r="F182" s="187"/>
      <c r="G182" s="187"/>
      <c r="H182" s="187"/>
      <c r="I182" s="187"/>
      <c r="J182" s="187"/>
      <c r="K182" s="187"/>
      <c r="L182" s="200"/>
      <c r="M182" s="200"/>
      <c r="N182" s="314">
        <f>BK182</f>
        <v>0</v>
      </c>
      <c r="O182" s="315"/>
      <c r="P182" s="315"/>
      <c r="Q182" s="315"/>
      <c r="R182" s="179"/>
      <c r="T182" s="181"/>
      <c r="U182" s="177"/>
      <c r="V182" s="177"/>
      <c r="W182" s="182">
        <f>SUM(W183:W195)</f>
        <v>0</v>
      </c>
      <c r="X182" s="177"/>
      <c r="Y182" s="182">
        <f>SUM(Y183:Y195)</f>
        <v>0</v>
      </c>
      <c r="Z182" s="177"/>
      <c r="AA182" s="183">
        <f>SUM(AA183:AA195)</f>
        <v>0</v>
      </c>
      <c r="AR182" s="184" t="s">
        <v>124</v>
      </c>
      <c r="AT182" s="185" t="s">
        <v>75</v>
      </c>
      <c r="AU182" s="185" t="s">
        <v>124</v>
      </c>
      <c r="AY182" s="184" t="s">
        <v>155</v>
      </c>
      <c r="BK182" s="186">
        <f>SUM(BK183:BK195)</f>
        <v>0</v>
      </c>
    </row>
    <row r="183" spans="2:65" s="110" customFormat="1" ht="31.5" customHeight="1">
      <c r="B183" s="111"/>
      <c r="C183" s="188" t="s">
        <v>503</v>
      </c>
      <c r="D183" s="188" t="s">
        <v>156</v>
      </c>
      <c r="E183" s="189" t="s">
        <v>1780</v>
      </c>
      <c r="F183" s="316" t="s">
        <v>1781</v>
      </c>
      <c r="G183" s="316"/>
      <c r="H183" s="316"/>
      <c r="I183" s="316"/>
      <c r="J183" s="190" t="s">
        <v>214</v>
      </c>
      <c r="K183" s="191">
        <v>30</v>
      </c>
      <c r="L183" s="317"/>
      <c r="M183" s="317"/>
      <c r="N183" s="318">
        <f aca="true" t="shared" si="50" ref="N183:N195">ROUND(L183*K183,2)</f>
        <v>0</v>
      </c>
      <c r="O183" s="318"/>
      <c r="P183" s="318"/>
      <c r="Q183" s="318"/>
      <c r="R183" s="115"/>
      <c r="T183" s="192" t="s">
        <v>5</v>
      </c>
      <c r="U183" s="193" t="s">
        <v>41</v>
      </c>
      <c r="V183" s="194">
        <v>0</v>
      </c>
      <c r="W183" s="194">
        <f aca="true" t="shared" si="51" ref="W183:W195">V183*K183</f>
        <v>0</v>
      </c>
      <c r="X183" s="194">
        <v>0</v>
      </c>
      <c r="Y183" s="194">
        <f aca="true" t="shared" si="52" ref="Y183:Y195">X183*K183</f>
        <v>0</v>
      </c>
      <c r="Z183" s="194">
        <v>0</v>
      </c>
      <c r="AA183" s="195">
        <f aca="true" t="shared" si="53" ref="AA183:AA195">Z183*K183</f>
        <v>0</v>
      </c>
      <c r="AR183" s="100" t="s">
        <v>280</v>
      </c>
      <c r="AT183" s="100" t="s">
        <v>156</v>
      </c>
      <c r="AU183" s="100" t="s">
        <v>165</v>
      </c>
      <c r="AY183" s="100" t="s">
        <v>155</v>
      </c>
      <c r="BE183" s="196">
        <f aca="true" t="shared" si="54" ref="BE183:BE195">IF(U183="základní",N183,0)</f>
        <v>0</v>
      </c>
      <c r="BF183" s="196">
        <f aca="true" t="shared" si="55" ref="BF183:BF195">IF(U183="snížená",N183,0)</f>
        <v>0</v>
      </c>
      <c r="BG183" s="196">
        <f aca="true" t="shared" si="56" ref="BG183:BG195">IF(U183="zákl. přenesená",N183,0)</f>
        <v>0</v>
      </c>
      <c r="BH183" s="196">
        <f aca="true" t="shared" si="57" ref="BH183:BH195">IF(U183="sníž. přenesená",N183,0)</f>
        <v>0</v>
      </c>
      <c r="BI183" s="196">
        <f aca="true" t="shared" si="58" ref="BI183:BI195">IF(U183="nulová",N183,0)</f>
        <v>0</v>
      </c>
      <c r="BJ183" s="100" t="s">
        <v>22</v>
      </c>
      <c r="BK183" s="196">
        <f aca="true" t="shared" si="59" ref="BK183:BK195">ROUND(L183*K183,2)</f>
        <v>0</v>
      </c>
      <c r="BL183" s="100" t="s">
        <v>280</v>
      </c>
      <c r="BM183" s="100" t="s">
        <v>862</v>
      </c>
    </row>
    <row r="184" spans="2:65" s="110" customFormat="1" ht="44.25" customHeight="1">
      <c r="B184" s="111"/>
      <c r="C184" s="188" t="s">
        <v>508</v>
      </c>
      <c r="D184" s="188" t="s">
        <v>156</v>
      </c>
      <c r="E184" s="189" t="s">
        <v>1782</v>
      </c>
      <c r="F184" s="316" t="s">
        <v>1783</v>
      </c>
      <c r="G184" s="316"/>
      <c r="H184" s="316"/>
      <c r="I184" s="316"/>
      <c r="J184" s="190" t="s">
        <v>214</v>
      </c>
      <c r="K184" s="191">
        <v>120</v>
      </c>
      <c r="L184" s="317"/>
      <c r="M184" s="317"/>
      <c r="N184" s="318">
        <f t="shared" si="50"/>
        <v>0</v>
      </c>
      <c r="O184" s="318"/>
      <c r="P184" s="318"/>
      <c r="Q184" s="318"/>
      <c r="R184" s="115"/>
      <c r="T184" s="192" t="s">
        <v>5</v>
      </c>
      <c r="U184" s="193" t="s">
        <v>41</v>
      </c>
      <c r="V184" s="194">
        <v>0</v>
      </c>
      <c r="W184" s="194">
        <f t="shared" si="51"/>
        <v>0</v>
      </c>
      <c r="X184" s="194">
        <v>0</v>
      </c>
      <c r="Y184" s="194">
        <f t="shared" si="52"/>
        <v>0</v>
      </c>
      <c r="Z184" s="194">
        <v>0</v>
      </c>
      <c r="AA184" s="195">
        <f t="shared" si="53"/>
        <v>0</v>
      </c>
      <c r="AR184" s="100" t="s">
        <v>280</v>
      </c>
      <c r="AT184" s="100" t="s">
        <v>156</v>
      </c>
      <c r="AU184" s="100" t="s">
        <v>165</v>
      </c>
      <c r="AY184" s="100" t="s">
        <v>155</v>
      </c>
      <c r="BE184" s="196">
        <f t="shared" si="54"/>
        <v>0</v>
      </c>
      <c r="BF184" s="196">
        <f t="shared" si="55"/>
        <v>0</v>
      </c>
      <c r="BG184" s="196">
        <f t="shared" si="56"/>
        <v>0</v>
      </c>
      <c r="BH184" s="196">
        <f t="shared" si="57"/>
        <v>0</v>
      </c>
      <c r="BI184" s="196">
        <f t="shared" si="58"/>
        <v>0</v>
      </c>
      <c r="BJ184" s="100" t="s">
        <v>22</v>
      </c>
      <c r="BK184" s="196">
        <f t="shared" si="59"/>
        <v>0</v>
      </c>
      <c r="BL184" s="100" t="s">
        <v>280</v>
      </c>
      <c r="BM184" s="100" t="s">
        <v>870</v>
      </c>
    </row>
    <row r="185" spans="2:65" s="110" customFormat="1" ht="44.25" customHeight="1">
      <c r="B185" s="111"/>
      <c r="C185" s="188" t="s">
        <v>514</v>
      </c>
      <c r="D185" s="188" t="s">
        <v>156</v>
      </c>
      <c r="E185" s="189" t="s">
        <v>1784</v>
      </c>
      <c r="F185" s="316" t="s">
        <v>1785</v>
      </c>
      <c r="G185" s="316"/>
      <c r="H185" s="316"/>
      <c r="I185" s="316"/>
      <c r="J185" s="190" t="s">
        <v>214</v>
      </c>
      <c r="K185" s="191">
        <v>20</v>
      </c>
      <c r="L185" s="317"/>
      <c r="M185" s="317"/>
      <c r="N185" s="318">
        <f t="shared" si="50"/>
        <v>0</v>
      </c>
      <c r="O185" s="318"/>
      <c r="P185" s="318"/>
      <c r="Q185" s="318"/>
      <c r="R185" s="115"/>
      <c r="T185" s="192" t="s">
        <v>5</v>
      </c>
      <c r="U185" s="193" t="s">
        <v>41</v>
      </c>
      <c r="V185" s="194">
        <v>0</v>
      </c>
      <c r="W185" s="194">
        <f t="shared" si="51"/>
        <v>0</v>
      </c>
      <c r="X185" s="194">
        <v>0</v>
      </c>
      <c r="Y185" s="194">
        <f t="shared" si="52"/>
        <v>0</v>
      </c>
      <c r="Z185" s="194">
        <v>0</v>
      </c>
      <c r="AA185" s="195">
        <f t="shared" si="53"/>
        <v>0</v>
      </c>
      <c r="AR185" s="100" t="s">
        <v>280</v>
      </c>
      <c r="AT185" s="100" t="s">
        <v>156</v>
      </c>
      <c r="AU185" s="100" t="s">
        <v>165</v>
      </c>
      <c r="AY185" s="100" t="s">
        <v>155</v>
      </c>
      <c r="BE185" s="196">
        <f t="shared" si="54"/>
        <v>0</v>
      </c>
      <c r="BF185" s="196">
        <f t="shared" si="55"/>
        <v>0</v>
      </c>
      <c r="BG185" s="196">
        <f t="shared" si="56"/>
        <v>0</v>
      </c>
      <c r="BH185" s="196">
        <f t="shared" si="57"/>
        <v>0</v>
      </c>
      <c r="BI185" s="196">
        <f t="shared" si="58"/>
        <v>0</v>
      </c>
      <c r="BJ185" s="100" t="s">
        <v>22</v>
      </c>
      <c r="BK185" s="196">
        <f t="shared" si="59"/>
        <v>0</v>
      </c>
      <c r="BL185" s="100" t="s">
        <v>280</v>
      </c>
      <c r="BM185" s="100" t="s">
        <v>878</v>
      </c>
    </row>
    <row r="186" spans="2:65" s="110" customFormat="1" ht="22.5" customHeight="1">
      <c r="B186" s="111"/>
      <c r="C186" s="188" t="s">
        <v>520</v>
      </c>
      <c r="D186" s="188" t="s">
        <v>156</v>
      </c>
      <c r="E186" s="189" t="s">
        <v>1786</v>
      </c>
      <c r="F186" s="316" t="s">
        <v>1787</v>
      </c>
      <c r="G186" s="316"/>
      <c r="H186" s="316"/>
      <c r="I186" s="316"/>
      <c r="J186" s="190" t="s">
        <v>230</v>
      </c>
      <c r="K186" s="191">
        <v>3</v>
      </c>
      <c r="L186" s="317"/>
      <c r="M186" s="317"/>
      <c r="N186" s="318">
        <f t="shared" si="50"/>
        <v>0</v>
      </c>
      <c r="O186" s="318"/>
      <c r="P186" s="318"/>
      <c r="Q186" s="318"/>
      <c r="R186" s="115"/>
      <c r="T186" s="192" t="s">
        <v>5</v>
      </c>
      <c r="U186" s="193" t="s">
        <v>41</v>
      </c>
      <c r="V186" s="194">
        <v>0</v>
      </c>
      <c r="W186" s="194">
        <f t="shared" si="51"/>
        <v>0</v>
      </c>
      <c r="X186" s="194">
        <v>0</v>
      </c>
      <c r="Y186" s="194">
        <f t="shared" si="52"/>
        <v>0</v>
      </c>
      <c r="Z186" s="194">
        <v>0</v>
      </c>
      <c r="AA186" s="195">
        <f t="shared" si="53"/>
        <v>0</v>
      </c>
      <c r="AR186" s="100" t="s">
        <v>280</v>
      </c>
      <c r="AT186" s="100" t="s">
        <v>156</v>
      </c>
      <c r="AU186" s="100" t="s">
        <v>165</v>
      </c>
      <c r="AY186" s="100" t="s">
        <v>155</v>
      </c>
      <c r="BE186" s="196">
        <f t="shared" si="54"/>
        <v>0</v>
      </c>
      <c r="BF186" s="196">
        <f t="shared" si="55"/>
        <v>0</v>
      </c>
      <c r="BG186" s="196">
        <f t="shared" si="56"/>
        <v>0</v>
      </c>
      <c r="BH186" s="196">
        <f t="shared" si="57"/>
        <v>0</v>
      </c>
      <c r="BI186" s="196">
        <f t="shared" si="58"/>
        <v>0</v>
      </c>
      <c r="BJ186" s="100" t="s">
        <v>22</v>
      </c>
      <c r="BK186" s="196">
        <f t="shared" si="59"/>
        <v>0</v>
      </c>
      <c r="BL186" s="100" t="s">
        <v>280</v>
      </c>
      <c r="BM186" s="100" t="s">
        <v>886</v>
      </c>
    </row>
    <row r="187" spans="2:65" s="110" customFormat="1" ht="22.5" customHeight="1">
      <c r="B187" s="111"/>
      <c r="C187" s="188" t="s">
        <v>525</v>
      </c>
      <c r="D187" s="188" t="s">
        <v>156</v>
      </c>
      <c r="E187" s="189" t="s">
        <v>1788</v>
      </c>
      <c r="F187" s="316" t="s">
        <v>1789</v>
      </c>
      <c r="G187" s="316"/>
      <c r="H187" s="316"/>
      <c r="I187" s="316"/>
      <c r="J187" s="190" t="s">
        <v>230</v>
      </c>
      <c r="K187" s="191">
        <v>2</v>
      </c>
      <c r="L187" s="317"/>
      <c r="M187" s="317"/>
      <c r="N187" s="318">
        <f t="shared" si="50"/>
        <v>0</v>
      </c>
      <c r="O187" s="318"/>
      <c r="P187" s="318"/>
      <c r="Q187" s="318"/>
      <c r="R187" s="115"/>
      <c r="T187" s="192" t="s">
        <v>5</v>
      </c>
      <c r="U187" s="193" t="s">
        <v>41</v>
      </c>
      <c r="V187" s="194">
        <v>0</v>
      </c>
      <c r="W187" s="194">
        <f t="shared" si="51"/>
        <v>0</v>
      </c>
      <c r="X187" s="194">
        <v>0</v>
      </c>
      <c r="Y187" s="194">
        <f t="shared" si="52"/>
        <v>0</v>
      </c>
      <c r="Z187" s="194">
        <v>0</v>
      </c>
      <c r="AA187" s="195">
        <f t="shared" si="53"/>
        <v>0</v>
      </c>
      <c r="AR187" s="100" t="s">
        <v>280</v>
      </c>
      <c r="AT187" s="100" t="s">
        <v>156</v>
      </c>
      <c r="AU187" s="100" t="s">
        <v>165</v>
      </c>
      <c r="AY187" s="100" t="s">
        <v>155</v>
      </c>
      <c r="BE187" s="196">
        <f t="shared" si="54"/>
        <v>0</v>
      </c>
      <c r="BF187" s="196">
        <f t="shared" si="55"/>
        <v>0</v>
      </c>
      <c r="BG187" s="196">
        <f t="shared" si="56"/>
        <v>0</v>
      </c>
      <c r="BH187" s="196">
        <f t="shared" si="57"/>
        <v>0</v>
      </c>
      <c r="BI187" s="196">
        <f t="shared" si="58"/>
        <v>0</v>
      </c>
      <c r="BJ187" s="100" t="s">
        <v>22</v>
      </c>
      <c r="BK187" s="196">
        <f t="shared" si="59"/>
        <v>0</v>
      </c>
      <c r="BL187" s="100" t="s">
        <v>280</v>
      </c>
      <c r="BM187" s="100" t="s">
        <v>894</v>
      </c>
    </row>
    <row r="188" spans="2:65" s="110" customFormat="1" ht="22.5" customHeight="1">
      <c r="B188" s="111"/>
      <c r="C188" s="188" t="s">
        <v>530</v>
      </c>
      <c r="D188" s="188" t="s">
        <v>156</v>
      </c>
      <c r="E188" s="189" t="s">
        <v>1790</v>
      </c>
      <c r="F188" s="316" t="s">
        <v>1791</v>
      </c>
      <c r="G188" s="316"/>
      <c r="H188" s="316"/>
      <c r="I188" s="316"/>
      <c r="J188" s="190" t="s">
        <v>230</v>
      </c>
      <c r="K188" s="191">
        <v>2</v>
      </c>
      <c r="L188" s="317"/>
      <c r="M188" s="317"/>
      <c r="N188" s="318">
        <f t="shared" si="50"/>
        <v>0</v>
      </c>
      <c r="O188" s="318"/>
      <c r="P188" s="318"/>
      <c r="Q188" s="318"/>
      <c r="R188" s="115"/>
      <c r="T188" s="192" t="s">
        <v>5</v>
      </c>
      <c r="U188" s="193" t="s">
        <v>41</v>
      </c>
      <c r="V188" s="194">
        <v>0</v>
      </c>
      <c r="W188" s="194">
        <f t="shared" si="51"/>
        <v>0</v>
      </c>
      <c r="X188" s="194">
        <v>0</v>
      </c>
      <c r="Y188" s="194">
        <f t="shared" si="52"/>
        <v>0</v>
      </c>
      <c r="Z188" s="194">
        <v>0</v>
      </c>
      <c r="AA188" s="195">
        <f t="shared" si="53"/>
        <v>0</v>
      </c>
      <c r="AR188" s="100" t="s">
        <v>280</v>
      </c>
      <c r="AT188" s="100" t="s">
        <v>156</v>
      </c>
      <c r="AU188" s="100" t="s">
        <v>165</v>
      </c>
      <c r="AY188" s="100" t="s">
        <v>155</v>
      </c>
      <c r="BE188" s="196">
        <f t="shared" si="54"/>
        <v>0</v>
      </c>
      <c r="BF188" s="196">
        <f t="shared" si="55"/>
        <v>0</v>
      </c>
      <c r="BG188" s="196">
        <f t="shared" si="56"/>
        <v>0</v>
      </c>
      <c r="BH188" s="196">
        <f t="shared" si="57"/>
        <v>0</v>
      </c>
      <c r="BI188" s="196">
        <f t="shared" si="58"/>
        <v>0</v>
      </c>
      <c r="BJ188" s="100" t="s">
        <v>22</v>
      </c>
      <c r="BK188" s="196">
        <f t="shared" si="59"/>
        <v>0</v>
      </c>
      <c r="BL188" s="100" t="s">
        <v>280</v>
      </c>
      <c r="BM188" s="100" t="s">
        <v>902</v>
      </c>
    </row>
    <row r="189" spans="2:65" s="110" customFormat="1" ht="22.5" customHeight="1">
      <c r="B189" s="111"/>
      <c r="C189" s="188" t="s">
        <v>537</v>
      </c>
      <c r="D189" s="188" t="s">
        <v>156</v>
      </c>
      <c r="E189" s="189" t="s">
        <v>1792</v>
      </c>
      <c r="F189" s="316" t="s">
        <v>1793</v>
      </c>
      <c r="G189" s="316"/>
      <c r="H189" s="316"/>
      <c r="I189" s="316"/>
      <c r="J189" s="190" t="s">
        <v>230</v>
      </c>
      <c r="K189" s="191">
        <v>3</v>
      </c>
      <c r="L189" s="317"/>
      <c r="M189" s="317"/>
      <c r="N189" s="318">
        <f t="shared" si="50"/>
        <v>0</v>
      </c>
      <c r="O189" s="318"/>
      <c r="P189" s="318"/>
      <c r="Q189" s="318"/>
      <c r="R189" s="115"/>
      <c r="T189" s="192" t="s">
        <v>5</v>
      </c>
      <c r="U189" s="193" t="s">
        <v>41</v>
      </c>
      <c r="V189" s="194">
        <v>0</v>
      </c>
      <c r="W189" s="194">
        <f t="shared" si="51"/>
        <v>0</v>
      </c>
      <c r="X189" s="194">
        <v>0</v>
      </c>
      <c r="Y189" s="194">
        <f t="shared" si="52"/>
        <v>0</v>
      </c>
      <c r="Z189" s="194">
        <v>0</v>
      </c>
      <c r="AA189" s="195">
        <f t="shared" si="53"/>
        <v>0</v>
      </c>
      <c r="AR189" s="100" t="s">
        <v>280</v>
      </c>
      <c r="AT189" s="100" t="s">
        <v>156</v>
      </c>
      <c r="AU189" s="100" t="s">
        <v>165</v>
      </c>
      <c r="AY189" s="100" t="s">
        <v>155</v>
      </c>
      <c r="BE189" s="196">
        <f t="shared" si="54"/>
        <v>0</v>
      </c>
      <c r="BF189" s="196">
        <f t="shared" si="55"/>
        <v>0</v>
      </c>
      <c r="BG189" s="196">
        <f t="shared" si="56"/>
        <v>0</v>
      </c>
      <c r="BH189" s="196">
        <f t="shared" si="57"/>
        <v>0</v>
      </c>
      <c r="BI189" s="196">
        <f t="shared" si="58"/>
        <v>0</v>
      </c>
      <c r="BJ189" s="100" t="s">
        <v>22</v>
      </c>
      <c r="BK189" s="196">
        <f t="shared" si="59"/>
        <v>0</v>
      </c>
      <c r="BL189" s="100" t="s">
        <v>280</v>
      </c>
      <c r="BM189" s="100" t="s">
        <v>914</v>
      </c>
    </row>
    <row r="190" spans="2:65" s="110" customFormat="1" ht="22.5" customHeight="1">
      <c r="B190" s="111"/>
      <c r="C190" s="188" t="s">
        <v>543</v>
      </c>
      <c r="D190" s="188" t="s">
        <v>156</v>
      </c>
      <c r="E190" s="189" t="s">
        <v>1794</v>
      </c>
      <c r="F190" s="316" t="s">
        <v>1795</v>
      </c>
      <c r="G190" s="316"/>
      <c r="H190" s="316"/>
      <c r="I190" s="316"/>
      <c r="J190" s="190" t="s">
        <v>230</v>
      </c>
      <c r="K190" s="191">
        <v>2</v>
      </c>
      <c r="L190" s="317"/>
      <c r="M190" s="317"/>
      <c r="N190" s="318">
        <f t="shared" si="50"/>
        <v>0</v>
      </c>
      <c r="O190" s="318"/>
      <c r="P190" s="318"/>
      <c r="Q190" s="318"/>
      <c r="R190" s="115"/>
      <c r="T190" s="192" t="s">
        <v>5</v>
      </c>
      <c r="U190" s="193" t="s">
        <v>41</v>
      </c>
      <c r="V190" s="194">
        <v>0</v>
      </c>
      <c r="W190" s="194">
        <f t="shared" si="51"/>
        <v>0</v>
      </c>
      <c r="X190" s="194">
        <v>0</v>
      </c>
      <c r="Y190" s="194">
        <f t="shared" si="52"/>
        <v>0</v>
      </c>
      <c r="Z190" s="194">
        <v>0</v>
      </c>
      <c r="AA190" s="195">
        <f t="shared" si="53"/>
        <v>0</v>
      </c>
      <c r="AR190" s="100" t="s">
        <v>280</v>
      </c>
      <c r="AT190" s="100" t="s">
        <v>156</v>
      </c>
      <c r="AU190" s="100" t="s">
        <v>165</v>
      </c>
      <c r="AY190" s="100" t="s">
        <v>155</v>
      </c>
      <c r="BE190" s="196">
        <f t="shared" si="54"/>
        <v>0</v>
      </c>
      <c r="BF190" s="196">
        <f t="shared" si="55"/>
        <v>0</v>
      </c>
      <c r="BG190" s="196">
        <f t="shared" si="56"/>
        <v>0</v>
      </c>
      <c r="BH190" s="196">
        <f t="shared" si="57"/>
        <v>0</v>
      </c>
      <c r="BI190" s="196">
        <f t="shared" si="58"/>
        <v>0</v>
      </c>
      <c r="BJ190" s="100" t="s">
        <v>22</v>
      </c>
      <c r="BK190" s="196">
        <f t="shared" si="59"/>
        <v>0</v>
      </c>
      <c r="BL190" s="100" t="s">
        <v>280</v>
      </c>
      <c r="BM190" s="100" t="s">
        <v>924</v>
      </c>
    </row>
    <row r="191" spans="2:65" s="110" customFormat="1" ht="22.5" customHeight="1">
      <c r="B191" s="111"/>
      <c r="C191" s="188" t="s">
        <v>550</v>
      </c>
      <c r="D191" s="188" t="s">
        <v>156</v>
      </c>
      <c r="E191" s="189" t="s">
        <v>1796</v>
      </c>
      <c r="F191" s="316" t="s">
        <v>1797</v>
      </c>
      <c r="G191" s="316"/>
      <c r="H191" s="316"/>
      <c r="I191" s="316"/>
      <c r="J191" s="190" t="s">
        <v>230</v>
      </c>
      <c r="K191" s="191">
        <v>2</v>
      </c>
      <c r="L191" s="317"/>
      <c r="M191" s="317"/>
      <c r="N191" s="318">
        <f t="shared" si="50"/>
        <v>0</v>
      </c>
      <c r="O191" s="318"/>
      <c r="P191" s="318"/>
      <c r="Q191" s="318"/>
      <c r="R191" s="115"/>
      <c r="T191" s="192" t="s">
        <v>5</v>
      </c>
      <c r="U191" s="193" t="s">
        <v>41</v>
      </c>
      <c r="V191" s="194">
        <v>0</v>
      </c>
      <c r="W191" s="194">
        <f t="shared" si="51"/>
        <v>0</v>
      </c>
      <c r="X191" s="194">
        <v>0</v>
      </c>
      <c r="Y191" s="194">
        <f t="shared" si="52"/>
        <v>0</v>
      </c>
      <c r="Z191" s="194">
        <v>0</v>
      </c>
      <c r="AA191" s="195">
        <f t="shared" si="53"/>
        <v>0</v>
      </c>
      <c r="AR191" s="100" t="s">
        <v>280</v>
      </c>
      <c r="AT191" s="100" t="s">
        <v>156</v>
      </c>
      <c r="AU191" s="100" t="s">
        <v>165</v>
      </c>
      <c r="AY191" s="100" t="s">
        <v>155</v>
      </c>
      <c r="BE191" s="196">
        <f t="shared" si="54"/>
        <v>0</v>
      </c>
      <c r="BF191" s="196">
        <f t="shared" si="55"/>
        <v>0</v>
      </c>
      <c r="BG191" s="196">
        <f t="shared" si="56"/>
        <v>0</v>
      </c>
      <c r="BH191" s="196">
        <f t="shared" si="57"/>
        <v>0</v>
      </c>
      <c r="BI191" s="196">
        <f t="shared" si="58"/>
        <v>0</v>
      </c>
      <c r="BJ191" s="100" t="s">
        <v>22</v>
      </c>
      <c r="BK191" s="196">
        <f t="shared" si="59"/>
        <v>0</v>
      </c>
      <c r="BL191" s="100" t="s">
        <v>280</v>
      </c>
      <c r="BM191" s="100" t="s">
        <v>940</v>
      </c>
    </row>
    <row r="192" spans="2:65" s="110" customFormat="1" ht="22.5" customHeight="1">
      <c r="B192" s="111"/>
      <c r="C192" s="188" t="s">
        <v>554</v>
      </c>
      <c r="D192" s="188" t="s">
        <v>156</v>
      </c>
      <c r="E192" s="189" t="s">
        <v>1798</v>
      </c>
      <c r="F192" s="316" t="s">
        <v>1799</v>
      </c>
      <c r="G192" s="316"/>
      <c r="H192" s="316"/>
      <c r="I192" s="316"/>
      <c r="J192" s="190" t="s">
        <v>230</v>
      </c>
      <c r="K192" s="191">
        <v>9</v>
      </c>
      <c r="L192" s="317"/>
      <c r="M192" s="317"/>
      <c r="N192" s="318">
        <f t="shared" si="50"/>
        <v>0</v>
      </c>
      <c r="O192" s="318"/>
      <c r="P192" s="318"/>
      <c r="Q192" s="318"/>
      <c r="R192" s="115"/>
      <c r="T192" s="192" t="s">
        <v>5</v>
      </c>
      <c r="U192" s="193" t="s">
        <v>41</v>
      </c>
      <c r="V192" s="194">
        <v>0</v>
      </c>
      <c r="W192" s="194">
        <f t="shared" si="51"/>
        <v>0</v>
      </c>
      <c r="X192" s="194">
        <v>0</v>
      </c>
      <c r="Y192" s="194">
        <f t="shared" si="52"/>
        <v>0</v>
      </c>
      <c r="Z192" s="194">
        <v>0</v>
      </c>
      <c r="AA192" s="195">
        <f t="shared" si="53"/>
        <v>0</v>
      </c>
      <c r="AR192" s="100" t="s">
        <v>280</v>
      </c>
      <c r="AT192" s="100" t="s">
        <v>156</v>
      </c>
      <c r="AU192" s="100" t="s">
        <v>165</v>
      </c>
      <c r="AY192" s="100" t="s">
        <v>155</v>
      </c>
      <c r="BE192" s="196">
        <f t="shared" si="54"/>
        <v>0</v>
      </c>
      <c r="BF192" s="196">
        <f t="shared" si="55"/>
        <v>0</v>
      </c>
      <c r="BG192" s="196">
        <f t="shared" si="56"/>
        <v>0</v>
      </c>
      <c r="BH192" s="196">
        <f t="shared" si="57"/>
        <v>0</v>
      </c>
      <c r="BI192" s="196">
        <f t="shared" si="58"/>
        <v>0</v>
      </c>
      <c r="BJ192" s="100" t="s">
        <v>22</v>
      </c>
      <c r="BK192" s="196">
        <f t="shared" si="59"/>
        <v>0</v>
      </c>
      <c r="BL192" s="100" t="s">
        <v>280</v>
      </c>
      <c r="BM192" s="100" t="s">
        <v>950</v>
      </c>
    </row>
    <row r="193" spans="2:65" s="110" customFormat="1" ht="22.5" customHeight="1">
      <c r="B193" s="111"/>
      <c r="C193" s="188" t="s">
        <v>560</v>
      </c>
      <c r="D193" s="188" t="s">
        <v>156</v>
      </c>
      <c r="E193" s="189" t="s">
        <v>1800</v>
      </c>
      <c r="F193" s="316" t="s">
        <v>1801</v>
      </c>
      <c r="G193" s="316"/>
      <c r="H193" s="316"/>
      <c r="I193" s="316"/>
      <c r="J193" s="190" t="s">
        <v>230</v>
      </c>
      <c r="K193" s="191">
        <v>2</v>
      </c>
      <c r="L193" s="317"/>
      <c r="M193" s="317"/>
      <c r="N193" s="318">
        <f t="shared" si="50"/>
        <v>0</v>
      </c>
      <c r="O193" s="318"/>
      <c r="P193" s="318"/>
      <c r="Q193" s="318"/>
      <c r="R193" s="115"/>
      <c r="T193" s="192" t="s">
        <v>5</v>
      </c>
      <c r="U193" s="193" t="s">
        <v>41</v>
      </c>
      <c r="V193" s="194">
        <v>0</v>
      </c>
      <c r="W193" s="194">
        <f t="shared" si="51"/>
        <v>0</v>
      </c>
      <c r="X193" s="194">
        <v>0</v>
      </c>
      <c r="Y193" s="194">
        <f t="shared" si="52"/>
        <v>0</v>
      </c>
      <c r="Z193" s="194">
        <v>0</v>
      </c>
      <c r="AA193" s="195">
        <f t="shared" si="53"/>
        <v>0</v>
      </c>
      <c r="AR193" s="100" t="s">
        <v>280</v>
      </c>
      <c r="AT193" s="100" t="s">
        <v>156</v>
      </c>
      <c r="AU193" s="100" t="s">
        <v>165</v>
      </c>
      <c r="AY193" s="100" t="s">
        <v>155</v>
      </c>
      <c r="BE193" s="196">
        <f t="shared" si="54"/>
        <v>0</v>
      </c>
      <c r="BF193" s="196">
        <f t="shared" si="55"/>
        <v>0</v>
      </c>
      <c r="BG193" s="196">
        <f t="shared" si="56"/>
        <v>0</v>
      </c>
      <c r="BH193" s="196">
        <f t="shared" si="57"/>
        <v>0</v>
      </c>
      <c r="BI193" s="196">
        <f t="shared" si="58"/>
        <v>0</v>
      </c>
      <c r="BJ193" s="100" t="s">
        <v>22</v>
      </c>
      <c r="BK193" s="196">
        <f t="shared" si="59"/>
        <v>0</v>
      </c>
      <c r="BL193" s="100" t="s">
        <v>280</v>
      </c>
      <c r="BM193" s="100" t="s">
        <v>959</v>
      </c>
    </row>
    <row r="194" spans="2:65" s="110" customFormat="1" ht="22.5" customHeight="1">
      <c r="B194" s="111"/>
      <c r="C194" s="188" t="s">
        <v>564</v>
      </c>
      <c r="D194" s="188" t="s">
        <v>156</v>
      </c>
      <c r="E194" s="189" t="s">
        <v>1802</v>
      </c>
      <c r="F194" s="316" t="s">
        <v>1803</v>
      </c>
      <c r="G194" s="316"/>
      <c r="H194" s="316"/>
      <c r="I194" s="316"/>
      <c r="J194" s="190" t="s">
        <v>230</v>
      </c>
      <c r="K194" s="191">
        <v>2</v>
      </c>
      <c r="L194" s="317"/>
      <c r="M194" s="317"/>
      <c r="N194" s="318">
        <f t="shared" si="50"/>
        <v>0</v>
      </c>
      <c r="O194" s="318"/>
      <c r="P194" s="318"/>
      <c r="Q194" s="318"/>
      <c r="R194" s="115"/>
      <c r="T194" s="192" t="s">
        <v>5</v>
      </c>
      <c r="U194" s="193" t="s">
        <v>41</v>
      </c>
      <c r="V194" s="194">
        <v>0</v>
      </c>
      <c r="W194" s="194">
        <f t="shared" si="51"/>
        <v>0</v>
      </c>
      <c r="X194" s="194">
        <v>0</v>
      </c>
      <c r="Y194" s="194">
        <f t="shared" si="52"/>
        <v>0</v>
      </c>
      <c r="Z194" s="194">
        <v>0</v>
      </c>
      <c r="AA194" s="195">
        <f t="shared" si="53"/>
        <v>0</v>
      </c>
      <c r="AR194" s="100" t="s">
        <v>280</v>
      </c>
      <c r="AT194" s="100" t="s">
        <v>156</v>
      </c>
      <c r="AU194" s="100" t="s">
        <v>165</v>
      </c>
      <c r="AY194" s="100" t="s">
        <v>155</v>
      </c>
      <c r="BE194" s="196">
        <f t="shared" si="54"/>
        <v>0</v>
      </c>
      <c r="BF194" s="196">
        <f t="shared" si="55"/>
        <v>0</v>
      </c>
      <c r="BG194" s="196">
        <f t="shared" si="56"/>
        <v>0</v>
      </c>
      <c r="BH194" s="196">
        <f t="shared" si="57"/>
        <v>0</v>
      </c>
      <c r="BI194" s="196">
        <f t="shared" si="58"/>
        <v>0</v>
      </c>
      <c r="BJ194" s="100" t="s">
        <v>22</v>
      </c>
      <c r="BK194" s="196">
        <f t="shared" si="59"/>
        <v>0</v>
      </c>
      <c r="BL194" s="100" t="s">
        <v>280</v>
      </c>
      <c r="BM194" s="100" t="s">
        <v>967</v>
      </c>
    </row>
    <row r="195" spans="2:65" s="110" customFormat="1" ht="22.5" customHeight="1">
      <c r="B195" s="111"/>
      <c r="C195" s="188" t="s">
        <v>568</v>
      </c>
      <c r="D195" s="188" t="s">
        <v>156</v>
      </c>
      <c r="E195" s="189" t="s">
        <v>1804</v>
      </c>
      <c r="F195" s="316" t="s">
        <v>1805</v>
      </c>
      <c r="G195" s="316"/>
      <c r="H195" s="316"/>
      <c r="I195" s="316"/>
      <c r="J195" s="190" t="s">
        <v>230</v>
      </c>
      <c r="K195" s="191">
        <v>2</v>
      </c>
      <c r="L195" s="317"/>
      <c r="M195" s="317"/>
      <c r="N195" s="318">
        <f t="shared" si="50"/>
        <v>0</v>
      </c>
      <c r="O195" s="318"/>
      <c r="P195" s="318"/>
      <c r="Q195" s="318"/>
      <c r="R195" s="115"/>
      <c r="T195" s="192" t="s">
        <v>5</v>
      </c>
      <c r="U195" s="193" t="s">
        <v>41</v>
      </c>
      <c r="V195" s="194">
        <v>0</v>
      </c>
      <c r="W195" s="194">
        <f t="shared" si="51"/>
        <v>0</v>
      </c>
      <c r="X195" s="194">
        <v>0</v>
      </c>
      <c r="Y195" s="194">
        <f t="shared" si="52"/>
        <v>0</v>
      </c>
      <c r="Z195" s="194">
        <v>0</v>
      </c>
      <c r="AA195" s="195">
        <f t="shared" si="53"/>
        <v>0</v>
      </c>
      <c r="AR195" s="100" t="s">
        <v>280</v>
      </c>
      <c r="AT195" s="100" t="s">
        <v>156</v>
      </c>
      <c r="AU195" s="100" t="s">
        <v>165</v>
      </c>
      <c r="AY195" s="100" t="s">
        <v>155</v>
      </c>
      <c r="BE195" s="196">
        <f t="shared" si="54"/>
        <v>0</v>
      </c>
      <c r="BF195" s="196">
        <f t="shared" si="55"/>
        <v>0</v>
      </c>
      <c r="BG195" s="196">
        <f t="shared" si="56"/>
        <v>0</v>
      </c>
      <c r="BH195" s="196">
        <f t="shared" si="57"/>
        <v>0</v>
      </c>
      <c r="BI195" s="196">
        <f t="shared" si="58"/>
        <v>0</v>
      </c>
      <c r="BJ195" s="100" t="s">
        <v>22</v>
      </c>
      <c r="BK195" s="196">
        <f t="shared" si="59"/>
        <v>0</v>
      </c>
      <c r="BL195" s="100" t="s">
        <v>280</v>
      </c>
      <c r="BM195" s="100" t="s">
        <v>978</v>
      </c>
    </row>
    <row r="196" spans="2:63" s="180" customFormat="1" ht="22.35" customHeight="1">
      <c r="B196" s="176"/>
      <c r="C196" s="177"/>
      <c r="D196" s="187" t="s">
        <v>1704</v>
      </c>
      <c r="E196" s="187"/>
      <c r="F196" s="187"/>
      <c r="G196" s="187"/>
      <c r="H196" s="187"/>
      <c r="I196" s="187"/>
      <c r="J196" s="187"/>
      <c r="K196" s="187"/>
      <c r="L196" s="200"/>
      <c r="M196" s="200"/>
      <c r="N196" s="314">
        <f>BK196</f>
        <v>0</v>
      </c>
      <c r="O196" s="315"/>
      <c r="P196" s="315"/>
      <c r="Q196" s="315"/>
      <c r="R196" s="179"/>
      <c r="T196" s="181"/>
      <c r="U196" s="177"/>
      <c r="V196" s="177"/>
      <c r="W196" s="182">
        <f>SUM(W197:W205)</f>
        <v>0</v>
      </c>
      <c r="X196" s="177"/>
      <c r="Y196" s="182">
        <f>SUM(Y197:Y205)</f>
        <v>0</v>
      </c>
      <c r="Z196" s="177"/>
      <c r="AA196" s="183">
        <f>SUM(AA197:AA205)</f>
        <v>0</v>
      </c>
      <c r="AR196" s="184" t="s">
        <v>124</v>
      </c>
      <c r="AT196" s="185" t="s">
        <v>75</v>
      </c>
      <c r="AU196" s="185" t="s">
        <v>124</v>
      </c>
      <c r="AY196" s="184" t="s">
        <v>155</v>
      </c>
      <c r="BK196" s="186">
        <f>SUM(BK197:BK205)</f>
        <v>0</v>
      </c>
    </row>
    <row r="197" spans="2:65" s="110" customFormat="1" ht="57" customHeight="1">
      <c r="B197" s="111"/>
      <c r="C197" s="188" t="s">
        <v>572</v>
      </c>
      <c r="D197" s="188" t="s">
        <v>156</v>
      </c>
      <c r="E197" s="189" t="s">
        <v>1806</v>
      </c>
      <c r="F197" s="316" t="s">
        <v>1712</v>
      </c>
      <c r="G197" s="316"/>
      <c r="H197" s="316"/>
      <c r="I197" s="316"/>
      <c r="J197" s="190" t="s">
        <v>214</v>
      </c>
      <c r="K197" s="191">
        <v>132</v>
      </c>
      <c r="L197" s="317"/>
      <c r="M197" s="317"/>
      <c r="N197" s="318">
        <f>ROUND(L197*K197,2)</f>
        <v>0</v>
      </c>
      <c r="O197" s="318"/>
      <c r="P197" s="318"/>
      <c r="Q197" s="318"/>
      <c r="R197" s="115"/>
      <c r="T197" s="192" t="s">
        <v>5</v>
      </c>
      <c r="U197" s="193" t="s">
        <v>41</v>
      </c>
      <c r="V197" s="194">
        <v>0</v>
      </c>
      <c r="W197" s="194">
        <f>V197*K197</f>
        <v>0</v>
      </c>
      <c r="X197" s="194">
        <v>0</v>
      </c>
      <c r="Y197" s="194">
        <f>X197*K197</f>
        <v>0</v>
      </c>
      <c r="Z197" s="194">
        <v>0</v>
      </c>
      <c r="AA197" s="195">
        <f>Z197*K197</f>
        <v>0</v>
      </c>
      <c r="AR197" s="100" t="s">
        <v>280</v>
      </c>
      <c r="AT197" s="100" t="s">
        <v>156</v>
      </c>
      <c r="AU197" s="100" t="s">
        <v>165</v>
      </c>
      <c r="AY197" s="100" t="s">
        <v>155</v>
      </c>
      <c r="BE197" s="196">
        <f>IF(U197="základní",N197,0)</f>
        <v>0</v>
      </c>
      <c r="BF197" s="196">
        <f>IF(U197="snížená",N197,0)</f>
        <v>0</v>
      </c>
      <c r="BG197" s="196">
        <f>IF(U197="zákl. přenesená",N197,0)</f>
        <v>0</v>
      </c>
      <c r="BH197" s="196">
        <f>IF(U197="sníž. přenesená",N197,0)</f>
        <v>0</v>
      </c>
      <c r="BI197" s="196">
        <f>IF(U197="nulová",N197,0)</f>
        <v>0</v>
      </c>
      <c r="BJ197" s="100" t="s">
        <v>22</v>
      </c>
      <c r="BK197" s="196">
        <f>ROUND(L197*K197,2)</f>
        <v>0</v>
      </c>
      <c r="BL197" s="100" t="s">
        <v>280</v>
      </c>
      <c r="BM197" s="100" t="s">
        <v>1062</v>
      </c>
    </row>
    <row r="198" spans="2:65" s="110" customFormat="1" ht="44.25" customHeight="1">
      <c r="B198" s="111"/>
      <c r="C198" s="188" t="s">
        <v>577</v>
      </c>
      <c r="D198" s="188" t="s">
        <v>156</v>
      </c>
      <c r="E198" s="189" t="s">
        <v>1807</v>
      </c>
      <c r="F198" s="316" t="s">
        <v>1808</v>
      </c>
      <c r="G198" s="316"/>
      <c r="H198" s="316"/>
      <c r="I198" s="316"/>
      <c r="J198" s="190" t="s">
        <v>214</v>
      </c>
      <c r="K198" s="191">
        <v>20</v>
      </c>
      <c r="L198" s="317"/>
      <c r="M198" s="317"/>
      <c r="N198" s="318">
        <f>ROUND(L198*K198,2)</f>
        <v>0</v>
      </c>
      <c r="O198" s="318"/>
      <c r="P198" s="318"/>
      <c r="Q198" s="318"/>
      <c r="R198" s="115"/>
      <c r="T198" s="192" t="s">
        <v>5</v>
      </c>
      <c r="U198" s="193" t="s">
        <v>41</v>
      </c>
      <c r="V198" s="194">
        <v>0</v>
      </c>
      <c r="W198" s="194">
        <f>V198*K198</f>
        <v>0</v>
      </c>
      <c r="X198" s="194">
        <v>0</v>
      </c>
      <c r="Y198" s="194">
        <f>X198*K198</f>
        <v>0</v>
      </c>
      <c r="Z198" s="194">
        <v>0</v>
      </c>
      <c r="AA198" s="195">
        <f>Z198*K198</f>
        <v>0</v>
      </c>
      <c r="AR198" s="100" t="s">
        <v>280</v>
      </c>
      <c r="AT198" s="100" t="s">
        <v>156</v>
      </c>
      <c r="AU198" s="100" t="s">
        <v>165</v>
      </c>
      <c r="AY198" s="100" t="s">
        <v>155</v>
      </c>
      <c r="BE198" s="196">
        <f>IF(U198="základní",N198,0)</f>
        <v>0</v>
      </c>
      <c r="BF198" s="196">
        <f>IF(U198="snížená",N198,0)</f>
        <v>0</v>
      </c>
      <c r="BG198" s="196">
        <f>IF(U198="zákl. přenesená",N198,0)</f>
        <v>0</v>
      </c>
      <c r="BH198" s="196">
        <f>IF(U198="sníž. přenesená",N198,0)</f>
        <v>0</v>
      </c>
      <c r="BI198" s="196">
        <f>IF(U198="nulová",N198,0)</f>
        <v>0</v>
      </c>
      <c r="BJ198" s="100" t="s">
        <v>22</v>
      </c>
      <c r="BK198" s="196">
        <f>ROUND(L198*K198,2)</f>
        <v>0</v>
      </c>
      <c r="BL198" s="100" t="s">
        <v>280</v>
      </c>
      <c r="BM198" s="100" t="s">
        <v>1074</v>
      </c>
    </row>
    <row r="199" spans="2:65" s="110" customFormat="1" ht="22.5" customHeight="1">
      <c r="B199" s="111"/>
      <c r="C199" s="188" t="s">
        <v>582</v>
      </c>
      <c r="D199" s="188" t="s">
        <v>156</v>
      </c>
      <c r="E199" s="189" t="s">
        <v>1809</v>
      </c>
      <c r="F199" s="316" t="s">
        <v>1810</v>
      </c>
      <c r="G199" s="316"/>
      <c r="H199" s="316"/>
      <c r="I199" s="316"/>
      <c r="J199" s="190" t="s">
        <v>230</v>
      </c>
      <c r="K199" s="191">
        <v>1</v>
      </c>
      <c r="L199" s="317"/>
      <c r="M199" s="317"/>
      <c r="N199" s="318">
        <f>ROUND(L199*K199,2)</f>
        <v>0</v>
      </c>
      <c r="O199" s="318"/>
      <c r="P199" s="318"/>
      <c r="Q199" s="318"/>
      <c r="R199" s="115"/>
      <c r="T199" s="192" t="s">
        <v>5</v>
      </c>
      <c r="U199" s="193" t="s">
        <v>41</v>
      </c>
      <c r="V199" s="194">
        <v>0</v>
      </c>
      <c r="W199" s="194">
        <f>V199*K199</f>
        <v>0</v>
      </c>
      <c r="X199" s="194">
        <v>0</v>
      </c>
      <c r="Y199" s="194">
        <f>X199*K199</f>
        <v>0</v>
      </c>
      <c r="Z199" s="194">
        <v>0</v>
      </c>
      <c r="AA199" s="195">
        <f>Z199*K199</f>
        <v>0</v>
      </c>
      <c r="AR199" s="100" t="s">
        <v>280</v>
      </c>
      <c r="AT199" s="100" t="s">
        <v>156</v>
      </c>
      <c r="AU199" s="100" t="s">
        <v>165</v>
      </c>
      <c r="AY199" s="100" t="s">
        <v>155</v>
      </c>
      <c r="BE199" s="196">
        <f>IF(U199="základní",N199,0)</f>
        <v>0</v>
      </c>
      <c r="BF199" s="196">
        <f>IF(U199="snížená",N199,0)</f>
        <v>0</v>
      </c>
      <c r="BG199" s="196">
        <f>IF(U199="zákl. přenesená",N199,0)</f>
        <v>0</v>
      </c>
      <c r="BH199" s="196">
        <f>IF(U199="sníž. přenesená",N199,0)</f>
        <v>0</v>
      </c>
      <c r="BI199" s="196">
        <f>IF(U199="nulová",N199,0)</f>
        <v>0</v>
      </c>
      <c r="BJ199" s="100" t="s">
        <v>22</v>
      </c>
      <c r="BK199" s="196">
        <f>ROUND(L199*K199,2)</f>
        <v>0</v>
      </c>
      <c r="BL199" s="100" t="s">
        <v>280</v>
      </c>
      <c r="BM199" s="100" t="s">
        <v>1811</v>
      </c>
    </row>
    <row r="200" spans="2:65" s="110" customFormat="1" ht="69.75" customHeight="1">
      <c r="B200" s="111"/>
      <c r="C200" s="188" t="s">
        <v>586</v>
      </c>
      <c r="D200" s="188" t="s">
        <v>156</v>
      </c>
      <c r="E200" s="189" t="s">
        <v>1812</v>
      </c>
      <c r="F200" s="316" t="s">
        <v>1813</v>
      </c>
      <c r="G200" s="316"/>
      <c r="H200" s="316"/>
      <c r="I200" s="316"/>
      <c r="J200" s="190" t="s">
        <v>230</v>
      </c>
      <c r="K200" s="191">
        <v>50</v>
      </c>
      <c r="L200" s="317"/>
      <c r="M200" s="317"/>
      <c r="N200" s="318">
        <f>ROUND(L200*K200,2)</f>
        <v>0</v>
      </c>
      <c r="O200" s="318"/>
      <c r="P200" s="318"/>
      <c r="Q200" s="318"/>
      <c r="R200" s="115"/>
      <c r="T200" s="192" t="s">
        <v>5</v>
      </c>
      <c r="U200" s="193" t="s">
        <v>41</v>
      </c>
      <c r="V200" s="194">
        <v>0</v>
      </c>
      <c r="W200" s="194">
        <f>V200*K200</f>
        <v>0</v>
      </c>
      <c r="X200" s="194">
        <v>0</v>
      </c>
      <c r="Y200" s="194">
        <f>X200*K200</f>
        <v>0</v>
      </c>
      <c r="Z200" s="194">
        <v>0</v>
      </c>
      <c r="AA200" s="195">
        <f>Z200*K200</f>
        <v>0</v>
      </c>
      <c r="AR200" s="100" t="s">
        <v>280</v>
      </c>
      <c r="AT200" s="100" t="s">
        <v>156</v>
      </c>
      <c r="AU200" s="100" t="s">
        <v>165</v>
      </c>
      <c r="AY200" s="100" t="s">
        <v>155</v>
      </c>
      <c r="BE200" s="196">
        <f>IF(U200="základní",N200,0)</f>
        <v>0</v>
      </c>
      <c r="BF200" s="196">
        <f>IF(U200="snížená",N200,0)</f>
        <v>0</v>
      </c>
      <c r="BG200" s="196">
        <f>IF(U200="zákl. přenesená",N200,0)</f>
        <v>0</v>
      </c>
      <c r="BH200" s="196">
        <f>IF(U200="sníž. přenesená",N200,0)</f>
        <v>0</v>
      </c>
      <c r="BI200" s="196">
        <f>IF(U200="nulová",N200,0)</f>
        <v>0</v>
      </c>
      <c r="BJ200" s="100" t="s">
        <v>22</v>
      </c>
      <c r="BK200" s="196">
        <f>ROUND(L200*K200,2)</f>
        <v>0</v>
      </c>
      <c r="BL200" s="100" t="s">
        <v>280</v>
      </c>
      <c r="BM200" s="100" t="s">
        <v>1814</v>
      </c>
    </row>
    <row r="201" spans="2:47" s="110" customFormat="1" ht="66" customHeight="1">
      <c r="B201" s="111"/>
      <c r="C201" s="112"/>
      <c r="D201" s="112"/>
      <c r="E201" s="112"/>
      <c r="F201" s="338" t="s">
        <v>1815</v>
      </c>
      <c r="G201" s="339"/>
      <c r="H201" s="339"/>
      <c r="I201" s="339"/>
      <c r="J201" s="112"/>
      <c r="K201" s="112"/>
      <c r="L201" s="247"/>
      <c r="M201" s="247"/>
      <c r="N201" s="112"/>
      <c r="O201" s="112"/>
      <c r="P201" s="112"/>
      <c r="Q201" s="112"/>
      <c r="R201" s="115"/>
      <c r="T201" s="233"/>
      <c r="U201" s="112"/>
      <c r="V201" s="112"/>
      <c r="W201" s="112"/>
      <c r="X201" s="112"/>
      <c r="Y201" s="112"/>
      <c r="Z201" s="112"/>
      <c r="AA201" s="234"/>
      <c r="AT201" s="100" t="s">
        <v>559</v>
      </c>
      <c r="AU201" s="100" t="s">
        <v>165</v>
      </c>
    </row>
    <row r="202" spans="2:65" s="110" customFormat="1" ht="57" customHeight="1">
      <c r="B202" s="111"/>
      <c r="C202" s="188" t="s">
        <v>590</v>
      </c>
      <c r="D202" s="188" t="s">
        <v>156</v>
      </c>
      <c r="E202" s="189" t="s">
        <v>1816</v>
      </c>
      <c r="F202" s="316" t="s">
        <v>1765</v>
      </c>
      <c r="G202" s="316"/>
      <c r="H202" s="316"/>
      <c r="I202" s="316"/>
      <c r="J202" s="190" t="s">
        <v>230</v>
      </c>
      <c r="K202" s="191">
        <v>50</v>
      </c>
      <c r="L202" s="317"/>
      <c r="M202" s="317"/>
      <c r="N202" s="318">
        <f>ROUND(L202*K202,2)</f>
        <v>0</v>
      </c>
      <c r="O202" s="318"/>
      <c r="P202" s="318"/>
      <c r="Q202" s="318"/>
      <c r="R202" s="115"/>
      <c r="T202" s="192" t="s">
        <v>5</v>
      </c>
      <c r="U202" s="193" t="s">
        <v>41</v>
      </c>
      <c r="V202" s="194">
        <v>0</v>
      </c>
      <c r="W202" s="194">
        <f>V202*K202</f>
        <v>0</v>
      </c>
      <c r="X202" s="194">
        <v>0</v>
      </c>
      <c r="Y202" s="194">
        <f>X202*K202</f>
        <v>0</v>
      </c>
      <c r="Z202" s="194">
        <v>0</v>
      </c>
      <c r="AA202" s="195">
        <f>Z202*K202</f>
        <v>0</v>
      </c>
      <c r="AR202" s="100" t="s">
        <v>280</v>
      </c>
      <c r="AT202" s="100" t="s">
        <v>156</v>
      </c>
      <c r="AU202" s="100" t="s">
        <v>165</v>
      </c>
      <c r="AY202" s="100" t="s">
        <v>155</v>
      </c>
      <c r="BE202" s="196">
        <f>IF(U202="základní",N202,0)</f>
        <v>0</v>
      </c>
      <c r="BF202" s="196">
        <f>IF(U202="snížená",N202,0)</f>
        <v>0</v>
      </c>
      <c r="BG202" s="196">
        <f>IF(U202="zákl. přenesená",N202,0)</f>
        <v>0</v>
      </c>
      <c r="BH202" s="196">
        <f>IF(U202="sníž. přenesená",N202,0)</f>
        <v>0</v>
      </c>
      <c r="BI202" s="196">
        <f>IF(U202="nulová",N202,0)</f>
        <v>0</v>
      </c>
      <c r="BJ202" s="100" t="s">
        <v>22</v>
      </c>
      <c r="BK202" s="196">
        <f>ROUND(L202*K202,2)</f>
        <v>0</v>
      </c>
      <c r="BL202" s="100" t="s">
        <v>280</v>
      </c>
      <c r="BM202" s="100" t="s">
        <v>1817</v>
      </c>
    </row>
    <row r="203" spans="2:65" s="110" customFormat="1" ht="22.5" customHeight="1">
      <c r="B203" s="111"/>
      <c r="C203" s="188" t="s">
        <v>594</v>
      </c>
      <c r="D203" s="188" t="s">
        <v>156</v>
      </c>
      <c r="E203" s="189" t="s">
        <v>1818</v>
      </c>
      <c r="F203" s="316" t="s">
        <v>1819</v>
      </c>
      <c r="G203" s="316"/>
      <c r="H203" s="316"/>
      <c r="I203" s="316"/>
      <c r="J203" s="190" t="s">
        <v>230</v>
      </c>
      <c r="K203" s="191">
        <v>2</v>
      </c>
      <c r="L203" s="317"/>
      <c r="M203" s="317"/>
      <c r="N203" s="318">
        <f>ROUND(L203*K203,2)</f>
        <v>0</v>
      </c>
      <c r="O203" s="318"/>
      <c r="P203" s="318"/>
      <c r="Q203" s="318"/>
      <c r="R203" s="115"/>
      <c r="T203" s="192" t="s">
        <v>5</v>
      </c>
      <c r="U203" s="193" t="s">
        <v>41</v>
      </c>
      <c r="V203" s="194">
        <v>0</v>
      </c>
      <c r="W203" s="194">
        <f>V203*K203</f>
        <v>0</v>
      </c>
      <c r="X203" s="194">
        <v>0</v>
      </c>
      <c r="Y203" s="194">
        <f>X203*K203</f>
        <v>0</v>
      </c>
      <c r="Z203" s="194">
        <v>0</v>
      </c>
      <c r="AA203" s="195">
        <f>Z203*K203</f>
        <v>0</v>
      </c>
      <c r="AR203" s="100" t="s">
        <v>280</v>
      </c>
      <c r="AT203" s="100" t="s">
        <v>156</v>
      </c>
      <c r="AU203" s="100" t="s">
        <v>165</v>
      </c>
      <c r="AY203" s="100" t="s">
        <v>155</v>
      </c>
      <c r="BE203" s="196">
        <f>IF(U203="základní",N203,0)</f>
        <v>0</v>
      </c>
      <c r="BF203" s="196">
        <f>IF(U203="snížená",N203,0)</f>
        <v>0</v>
      </c>
      <c r="BG203" s="196">
        <f>IF(U203="zákl. přenesená",N203,0)</f>
        <v>0</v>
      </c>
      <c r="BH203" s="196">
        <f>IF(U203="sníž. přenesená",N203,0)</f>
        <v>0</v>
      </c>
      <c r="BI203" s="196">
        <f>IF(U203="nulová",N203,0)</f>
        <v>0</v>
      </c>
      <c r="BJ203" s="100" t="s">
        <v>22</v>
      </c>
      <c r="BK203" s="196">
        <f>ROUND(L203*K203,2)</f>
        <v>0</v>
      </c>
      <c r="BL203" s="100" t="s">
        <v>280</v>
      </c>
      <c r="BM203" s="100" t="s">
        <v>1820</v>
      </c>
    </row>
    <row r="204" spans="2:65" s="110" customFormat="1" ht="57" customHeight="1">
      <c r="B204" s="111"/>
      <c r="C204" s="188" t="s">
        <v>599</v>
      </c>
      <c r="D204" s="188" t="s">
        <v>156</v>
      </c>
      <c r="E204" s="189" t="s">
        <v>1821</v>
      </c>
      <c r="F204" s="316" t="s">
        <v>1822</v>
      </c>
      <c r="G204" s="316"/>
      <c r="H204" s="316"/>
      <c r="I204" s="316"/>
      <c r="J204" s="190" t="s">
        <v>230</v>
      </c>
      <c r="K204" s="191">
        <v>1</v>
      </c>
      <c r="L204" s="317"/>
      <c r="M204" s="317"/>
      <c r="N204" s="318">
        <f>ROUND(L204*K204,2)</f>
        <v>0</v>
      </c>
      <c r="O204" s="318"/>
      <c r="P204" s="318"/>
      <c r="Q204" s="318"/>
      <c r="R204" s="115"/>
      <c r="T204" s="192" t="s">
        <v>5</v>
      </c>
      <c r="U204" s="193" t="s">
        <v>41</v>
      </c>
      <c r="V204" s="194">
        <v>0</v>
      </c>
      <c r="W204" s="194">
        <f>V204*K204</f>
        <v>0</v>
      </c>
      <c r="X204" s="194">
        <v>0</v>
      </c>
      <c r="Y204" s="194">
        <f>X204*K204</f>
        <v>0</v>
      </c>
      <c r="Z204" s="194">
        <v>0</v>
      </c>
      <c r="AA204" s="195">
        <f>Z204*K204</f>
        <v>0</v>
      </c>
      <c r="AR204" s="100" t="s">
        <v>280</v>
      </c>
      <c r="AT204" s="100" t="s">
        <v>156</v>
      </c>
      <c r="AU204" s="100" t="s">
        <v>165</v>
      </c>
      <c r="AY204" s="100" t="s">
        <v>155</v>
      </c>
      <c r="BE204" s="196">
        <f>IF(U204="základní",N204,0)</f>
        <v>0</v>
      </c>
      <c r="BF204" s="196">
        <f>IF(U204="snížená",N204,0)</f>
        <v>0</v>
      </c>
      <c r="BG204" s="196">
        <f>IF(U204="zákl. přenesená",N204,0)</f>
        <v>0</v>
      </c>
      <c r="BH204" s="196">
        <f>IF(U204="sníž. přenesená",N204,0)</f>
        <v>0</v>
      </c>
      <c r="BI204" s="196">
        <f>IF(U204="nulová",N204,0)</f>
        <v>0</v>
      </c>
      <c r="BJ204" s="100" t="s">
        <v>22</v>
      </c>
      <c r="BK204" s="196">
        <f>ROUND(L204*K204,2)</f>
        <v>0</v>
      </c>
      <c r="BL204" s="100" t="s">
        <v>280</v>
      </c>
      <c r="BM204" s="100" t="s">
        <v>1823</v>
      </c>
    </row>
    <row r="205" spans="2:65" s="110" customFormat="1" ht="22.5" customHeight="1">
      <c r="B205" s="111"/>
      <c r="C205" s="188" t="s">
        <v>603</v>
      </c>
      <c r="D205" s="188" t="s">
        <v>156</v>
      </c>
      <c r="E205" s="189" t="s">
        <v>1824</v>
      </c>
      <c r="F205" s="316" t="s">
        <v>1825</v>
      </c>
      <c r="G205" s="316"/>
      <c r="H205" s="316"/>
      <c r="I205" s="316"/>
      <c r="J205" s="190" t="s">
        <v>230</v>
      </c>
      <c r="K205" s="191">
        <v>4</v>
      </c>
      <c r="L205" s="317"/>
      <c r="M205" s="317"/>
      <c r="N205" s="318">
        <f>ROUND(L205*K205,2)</f>
        <v>0</v>
      </c>
      <c r="O205" s="318"/>
      <c r="P205" s="318"/>
      <c r="Q205" s="318"/>
      <c r="R205" s="115"/>
      <c r="T205" s="192" t="s">
        <v>5</v>
      </c>
      <c r="U205" s="193" t="s">
        <v>41</v>
      </c>
      <c r="V205" s="194">
        <v>0</v>
      </c>
      <c r="W205" s="194">
        <f>V205*K205</f>
        <v>0</v>
      </c>
      <c r="X205" s="194">
        <v>0</v>
      </c>
      <c r="Y205" s="194">
        <f>X205*K205</f>
        <v>0</v>
      </c>
      <c r="Z205" s="194">
        <v>0</v>
      </c>
      <c r="AA205" s="195">
        <f>Z205*K205</f>
        <v>0</v>
      </c>
      <c r="AR205" s="100" t="s">
        <v>280</v>
      </c>
      <c r="AT205" s="100" t="s">
        <v>156</v>
      </c>
      <c r="AU205" s="100" t="s">
        <v>165</v>
      </c>
      <c r="AY205" s="100" t="s">
        <v>155</v>
      </c>
      <c r="BE205" s="196">
        <f>IF(U205="základní",N205,0)</f>
        <v>0</v>
      </c>
      <c r="BF205" s="196">
        <f>IF(U205="snížená",N205,0)</f>
        <v>0</v>
      </c>
      <c r="BG205" s="196">
        <f>IF(U205="zákl. přenesená",N205,0)</f>
        <v>0</v>
      </c>
      <c r="BH205" s="196">
        <f>IF(U205="sníž. přenesená",N205,0)</f>
        <v>0</v>
      </c>
      <c r="BI205" s="196">
        <f>IF(U205="nulová",N205,0)</f>
        <v>0</v>
      </c>
      <c r="BJ205" s="100" t="s">
        <v>22</v>
      </c>
      <c r="BK205" s="196">
        <f>ROUND(L205*K205,2)</f>
        <v>0</v>
      </c>
      <c r="BL205" s="100" t="s">
        <v>280</v>
      </c>
      <c r="BM205" s="100" t="s">
        <v>1826</v>
      </c>
    </row>
    <row r="206" spans="2:63" s="180" customFormat="1" ht="22.35" customHeight="1">
      <c r="B206" s="176"/>
      <c r="C206" s="177"/>
      <c r="D206" s="187" t="s">
        <v>1705</v>
      </c>
      <c r="E206" s="187"/>
      <c r="F206" s="187"/>
      <c r="G206" s="187"/>
      <c r="H206" s="187"/>
      <c r="I206" s="187"/>
      <c r="J206" s="187"/>
      <c r="K206" s="187"/>
      <c r="L206" s="200"/>
      <c r="M206" s="200"/>
      <c r="N206" s="314">
        <f>BK206</f>
        <v>0</v>
      </c>
      <c r="O206" s="315"/>
      <c r="P206" s="315"/>
      <c r="Q206" s="315"/>
      <c r="R206" s="179"/>
      <c r="T206" s="181"/>
      <c r="U206" s="177"/>
      <c r="V206" s="177"/>
      <c r="W206" s="182">
        <f>SUM(W207:W211)</f>
        <v>0</v>
      </c>
      <c r="X206" s="177"/>
      <c r="Y206" s="182">
        <f>SUM(Y207:Y211)</f>
        <v>0</v>
      </c>
      <c r="Z206" s="177"/>
      <c r="AA206" s="183">
        <f>SUM(AA207:AA211)</f>
        <v>0</v>
      </c>
      <c r="AR206" s="184" t="s">
        <v>124</v>
      </c>
      <c r="AT206" s="185" t="s">
        <v>75</v>
      </c>
      <c r="AU206" s="185" t="s">
        <v>124</v>
      </c>
      <c r="AY206" s="184" t="s">
        <v>155</v>
      </c>
      <c r="BK206" s="186">
        <f>SUM(BK207:BK211)</f>
        <v>0</v>
      </c>
    </row>
    <row r="207" spans="2:65" s="110" customFormat="1" ht="44.25" customHeight="1">
      <c r="B207" s="111"/>
      <c r="C207" s="188" t="s">
        <v>607</v>
      </c>
      <c r="D207" s="188" t="s">
        <v>156</v>
      </c>
      <c r="E207" s="189" t="s">
        <v>1827</v>
      </c>
      <c r="F207" s="316" t="s">
        <v>1828</v>
      </c>
      <c r="G207" s="316"/>
      <c r="H207" s="316"/>
      <c r="I207" s="316"/>
      <c r="J207" s="190" t="s">
        <v>214</v>
      </c>
      <c r="K207" s="191">
        <v>7</v>
      </c>
      <c r="L207" s="317"/>
      <c r="M207" s="317"/>
      <c r="N207" s="318">
        <f>ROUND(L207*K207,2)</f>
        <v>0</v>
      </c>
      <c r="O207" s="318"/>
      <c r="P207" s="318"/>
      <c r="Q207" s="318"/>
      <c r="R207" s="115"/>
      <c r="T207" s="192" t="s">
        <v>5</v>
      </c>
      <c r="U207" s="193" t="s">
        <v>41</v>
      </c>
      <c r="V207" s="194">
        <v>0</v>
      </c>
      <c r="W207" s="194">
        <f>V207*K207</f>
        <v>0</v>
      </c>
      <c r="X207" s="194">
        <v>0</v>
      </c>
      <c r="Y207" s="194">
        <f>X207*K207</f>
        <v>0</v>
      </c>
      <c r="Z207" s="194">
        <v>0</v>
      </c>
      <c r="AA207" s="195">
        <f>Z207*K207</f>
        <v>0</v>
      </c>
      <c r="AR207" s="100" t="s">
        <v>280</v>
      </c>
      <c r="AT207" s="100" t="s">
        <v>156</v>
      </c>
      <c r="AU207" s="100" t="s">
        <v>165</v>
      </c>
      <c r="AY207" s="100" t="s">
        <v>155</v>
      </c>
      <c r="BE207" s="196">
        <f>IF(U207="základní",N207,0)</f>
        <v>0</v>
      </c>
      <c r="BF207" s="196">
        <f>IF(U207="snížená",N207,0)</f>
        <v>0</v>
      </c>
      <c r="BG207" s="196">
        <f>IF(U207="zákl. přenesená",N207,0)</f>
        <v>0</v>
      </c>
      <c r="BH207" s="196">
        <f>IF(U207="sníž. přenesená",N207,0)</f>
        <v>0</v>
      </c>
      <c r="BI207" s="196">
        <f>IF(U207="nulová",N207,0)</f>
        <v>0</v>
      </c>
      <c r="BJ207" s="100" t="s">
        <v>22</v>
      </c>
      <c r="BK207" s="196">
        <f>ROUND(L207*K207,2)</f>
        <v>0</v>
      </c>
      <c r="BL207" s="100" t="s">
        <v>280</v>
      </c>
      <c r="BM207" s="100" t="s">
        <v>1829</v>
      </c>
    </row>
    <row r="208" spans="2:65" s="110" customFormat="1" ht="31.5" customHeight="1">
      <c r="B208" s="111"/>
      <c r="C208" s="188" t="s">
        <v>611</v>
      </c>
      <c r="D208" s="188" t="s">
        <v>156</v>
      </c>
      <c r="E208" s="189" t="s">
        <v>1830</v>
      </c>
      <c r="F208" s="316" t="s">
        <v>1831</v>
      </c>
      <c r="G208" s="316"/>
      <c r="H208" s="316"/>
      <c r="I208" s="316"/>
      <c r="J208" s="190" t="s">
        <v>214</v>
      </c>
      <c r="K208" s="191">
        <v>10</v>
      </c>
      <c r="L208" s="317"/>
      <c r="M208" s="317"/>
      <c r="N208" s="318">
        <f>ROUND(L208*K208,2)</f>
        <v>0</v>
      </c>
      <c r="O208" s="318"/>
      <c r="P208" s="318"/>
      <c r="Q208" s="318"/>
      <c r="R208" s="115"/>
      <c r="T208" s="192" t="s">
        <v>5</v>
      </c>
      <c r="U208" s="193" t="s">
        <v>41</v>
      </c>
      <c r="V208" s="194">
        <v>0</v>
      </c>
      <c r="W208" s="194">
        <f>V208*K208</f>
        <v>0</v>
      </c>
      <c r="X208" s="194">
        <v>0</v>
      </c>
      <c r="Y208" s="194">
        <f>X208*K208</f>
        <v>0</v>
      </c>
      <c r="Z208" s="194">
        <v>0</v>
      </c>
      <c r="AA208" s="195">
        <f>Z208*K208</f>
        <v>0</v>
      </c>
      <c r="AR208" s="100" t="s">
        <v>280</v>
      </c>
      <c r="AT208" s="100" t="s">
        <v>156</v>
      </c>
      <c r="AU208" s="100" t="s">
        <v>165</v>
      </c>
      <c r="AY208" s="100" t="s">
        <v>155</v>
      </c>
      <c r="BE208" s="196">
        <f>IF(U208="základní",N208,0)</f>
        <v>0</v>
      </c>
      <c r="BF208" s="196">
        <f>IF(U208="snížená",N208,0)</f>
        <v>0</v>
      </c>
      <c r="BG208" s="196">
        <f>IF(U208="zákl. přenesená",N208,0)</f>
        <v>0</v>
      </c>
      <c r="BH208" s="196">
        <f>IF(U208="sníž. přenesená",N208,0)</f>
        <v>0</v>
      </c>
      <c r="BI208" s="196">
        <f>IF(U208="nulová",N208,0)</f>
        <v>0</v>
      </c>
      <c r="BJ208" s="100" t="s">
        <v>22</v>
      </c>
      <c r="BK208" s="196">
        <f>ROUND(L208*K208,2)</f>
        <v>0</v>
      </c>
      <c r="BL208" s="100" t="s">
        <v>280</v>
      </c>
      <c r="BM208" s="100" t="s">
        <v>1832</v>
      </c>
    </row>
    <row r="209" spans="2:65" s="110" customFormat="1" ht="22.5" customHeight="1">
      <c r="B209" s="111"/>
      <c r="C209" s="188" t="s">
        <v>615</v>
      </c>
      <c r="D209" s="188" t="s">
        <v>156</v>
      </c>
      <c r="E209" s="189" t="s">
        <v>1833</v>
      </c>
      <c r="F209" s="316" t="s">
        <v>1834</v>
      </c>
      <c r="G209" s="316"/>
      <c r="H209" s="316"/>
      <c r="I209" s="316"/>
      <c r="J209" s="190" t="s">
        <v>214</v>
      </c>
      <c r="K209" s="191">
        <v>8</v>
      </c>
      <c r="L209" s="317"/>
      <c r="M209" s="317"/>
      <c r="N209" s="318">
        <f>ROUND(L209*K209,2)</f>
        <v>0</v>
      </c>
      <c r="O209" s="318"/>
      <c r="P209" s="318"/>
      <c r="Q209" s="318"/>
      <c r="R209" s="115"/>
      <c r="T209" s="192" t="s">
        <v>5</v>
      </c>
      <c r="U209" s="193" t="s">
        <v>41</v>
      </c>
      <c r="V209" s="194">
        <v>0</v>
      </c>
      <c r="W209" s="194">
        <f>V209*K209</f>
        <v>0</v>
      </c>
      <c r="X209" s="194">
        <v>0</v>
      </c>
      <c r="Y209" s="194">
        <f>X209*K209</f>
        <v>0</v>
      </c>
      <c r="Z209" s="194">
        <v>0</v>
      </c>
      <c r="AA209" s="195">
        <f>Z209*K209</f>
        <v>0</v>
      </c>
      <c r="AR209" s="100" t="s">
        <v>280</v>
      </c>
      <c r="AT209" s="100" t="s">
        <v>156</v>
      </c>
      <c r="AU209" s="100" t="s">
        <v>165</v>
      </c>
      <c r="AY209" s="100" t="s">
        <v>155</v>
      </c>
      <c r="BE209" s="196">
        <f>IF(U209="základní",N209,0)</f>
        <v>0</v>
      </c>
      <c r="BF209" s="196">
        <f>IF(U209="snížená",N209,0)</f>
        <v>0</v>
      </c>
      <c r="BG209" s="196">
        <f>IF(U209="zákl. přenesená",N209,0)</f>
        <v>0</v>
      </c>
      <c r="BH209" s="196">
        <f>IF(U209="sníž. přenesená",N209,0)</f>
        <v>0</v>
      </c>
      <c r="BI209" s="196">
        <f>IF(U209="nulová",N209,0)</f>
        <v>0</v>
      </c>
      <c r="BJ209" s="100" t="s">
        <v>22</v>
      </c>
      <c r="BK209" s="196">
        <f>ROUND(L209*K209,2)</f>
        <v>0</v>
      </c>
      <c r="BL209" s="100" t="s">
        <v>280</v>
      </c>
      <c r="BM209" s="100" t="s">
        <v>1835</v>
      </c>
    </row>
    <row r="210" spans="2:65" s="110" customFormat="1" ht="82.5" customHeight="1">
      <c r="B210" s="111"/>
      <c r="C210" s="188" t="s">
        <v>619</v>
      </c>
      <c r="D210" s="188" t="s">
        <v>156</v>
      </c>
      <c r="E210" s="189" t="s">
        <v>1836</v>
      </c>
      <c r="F210" s="316" t="s">
        <v>1837</v>
      </c>
      <c r="G210" s="316"/>
      <c r="H210" s="316"/>
      <c r="I210" s="316"/>
      <c r="J210" s="190" t="s">
        <v>159</v>
      </c>
      <c r="K210" s="191">
        <v>1</v>
      </c>
      <c r="L210" s="317"/>
      <c r="M210" s="317"/>
      <c r="N210" s="318">
        <f>ROUND(L210*K210,2)</f>
        <v>0</v>
      </c>
      <c r="O210" s="318"/>
      <c r="P210" s="318"/>
      <c r="Q210" s="318"/>
      <c r="R210" s="115"/>
      <c r="T210" s="192" t="s">
        <v>5</v>
      </c>
      <c r="U210" s="193" t="s">
        <v>41</v>
      </c>
      <c r="V210" s="194">
        <v>0</v>
      </c>
      <c r="W210" s="194">
        <f>V210*K210</f>
        <v>0</v>
      </c>
      <c r="X210" s="194">
        <v>0</v>
      </c>
      <c r="Y210" s="194">
        <f>X210*K210</f>
        <v>0</v>
      </c>
      <c r="Z210" s="194">
        <v>0</v>
      </c>
      <c r="AA210" s="195">
        <f>Z210*K210</f>
        <v>0</v>
      </c>
      <c r="AR210" s="100" t="s">
        <v>280</v>
      </c>
      <c r="AT210" s="100" t="s">
        <v>156</v>
      </c>
      <c r="AU210" s="100" t="s">
        <v>165</v>
      </c>
      <c r="AY210" s="100" t="s">
        <v>155</v>
      </c>
      <c r="BE210" s="196">
        <f>IF(U210="základní",N210,0)</f>
        <v>0</v>
      </c>
      <c r="BF210" s="196">
        <f>IF(U210="snížená",N210,0)</f>
        <v>0</v>
      </c>
      <c r="BG210" s="196">
        <f>IF(U210="zákl. přenesená",N210,0)</f>
        <v>0</v>
      </c>
      <c r="BH210" s="196">
        <f>IF(U210="sníž. přenesená",N210,0)</f>
        <v>0</v>
      </c>
      <c r="BI210" s="196">
        <f>IF(U210="nulová",N210,0)</f>
        <v>0</v>
      </c>
      <c r="BJ210" s="100" t="s">
        <v>22</v>
      </c>
      <c r="BK210" s="196">
        <f>ROUND(L210*K210,2)</f>
        <v>0</v>
      </c>
      <c r="BL210" s="100" t="s">
        <v>280</v>
      </c>
      <c r="BM210" s="100" t="s">
        <v>1838</v>
      </c>
    </row>
    <row r="211" spans="2:65" s="110" customFormat="1" ht="22.5" customHeight="1">
      <c r="B211" s="111"/>
      <c r="C211" s="188" t="s">
        <v>624</v>
      </c>
      <c r="D211" s="188" t="s">
        <v>156</v>
      </c>
      <c r="E211" s="189" t="s">
        <v>1839</v>
      </c>
      <c r="F211" s="316" t="s">
        <v>1825</v>
      </c>
      <c r="G211" s="316"/>
      <c r="H211" s="316"/>
      <c r="I211" s="316"/>
      <c r="J211" s="190" t="s">
        <v>230</v>
      </c>
      <c r="K211" s="191">
        <v>1</v>
      </c>
      <c r="L211" s="317"/>
      <c r="M211" s="317"/>
      <c r="N211" s="318">
        <f>ROUND(L211*K211,2)</f>
        <v>0</v>
      </c>
      <c r="O211" s="318"/>
      <c r="P211" s="318"/>
      <c r="Q211" s="318"/>
      <c r="R211" s="115"/>
      <c r="T211" s="192" t="s">
        <v>5</v>
      </c>
      <c r="U211" s="193" t="s">
        <v>41</v>
      </c>
      <c r="V211" s="194">
        <v>0</v>
      </c>
      <c r="W211" s="194">
        <f>V211*K211</f>
        <v>0</v>
      </c>
      <c r="X211" s="194">
        <v>0</v>
      </c>
      <c r="Y211" s="194">
        <f>X211*K211</f>
        <v>0</v>
      </c>
      <c r="Z211" s="194">
        <v>0</v>
      </c>
      <c r="AA211" s="195">
        <f>Z211*K211</f>
        <v>0</v>
      </c>
      <c r="AR211" s="100" t="s">
        <v>280</v>
      </c>
      <c r="AT211" s="100" t="s">
        <v>156</v>
      </c>
      <c r="AU211" s="100" t="s">
        <v>165</v>
      </c>
      <c r="AY211" s="100" t="s">
        <v>155</v>
      </c>
      <c r="BE211" s="196">
        <f>IF(U211="základní",N211,0)</f>
        <v>0</v>
      </c>
      <c r="BF211" s="196">
        <f>IF(U211="snížená",N211,0)</f>
        <v>0</v>
      </c>
      <c r="BG211" s="196">
        <f>IF(U211="zákl. přenesená",N211,0)</f>
        <v>0</v>
      </c>
      <c r="BH211" s="196">
        <f>IF(U211="sníž. přenesená",N211,0)</f>
        <v>0</v>
      </c>
      <c r="BI211" s="196">
        <f>IF(U211="nulová",N211,0)</f>
        <v>0</v>
      </c>
      <c r="BJ211" s="100" t="s">
        <v>22</v>
      </c>
      <c r="BK211" s="196">
        <f>ROUND(L211*K211,2)</f>
        <v>0</v>
      </c>
      <c r="BL211" s="100" t="s">
        <v>280</v>
      </c>
      <c r="BM211" s="100" t="s">
        <v>1840</v>
      </c>
    </row>
    <row r="212" spans="2:63" s="180" customFormat="1" ht="22.35" customHeight="1">
      <c r="B212" s="176"/>
      <c r="C212" s="177"/>
      <c r="D212" s="187" t="s">
        <v>1706</v>
      </c>
      <c r="E212" s="187"/>
      <c r="F212" s="187"/>
      <c r="G212" s="187"/>
      <c r="H212" s="187"/>
      <c r="I212" s="187"/>
      <c r="J212" s="187"/>
      <c r="K212" s="187"/>
      <c r="L212" s="200"/>
      <c r="M212" s="200"/>
      <c r="N212" s="314">
        <f>BK212</f>
        <v>0</v>
      </c>
      <c r="O212" s="315"/>
      <c r="P212" s="315"/>
      <c r="Q212" s="315"/>
      <c r="R212" s="179"/>
      <c r="T212" s="181"/>
      <c r="U212" s="177"/>
      <c r="V212" s="177"/>
      <c r="W212" s="182">
        <f>SUM(W213:W218)</f>
        <v>0</v>
      </c>
      <c r="X212" s="177"/>
      <c r="Y212" s="182">
        <f>SUM(Y213:Y218)</f>
        <v>0</v>
      </c>
      <c r="Z212" s="177"/>
      <c r="AA212" s="183">
        <f>SUM(AA213:AA218)</f>
        <v>0</v>
      </c>
      <c r="AR212" s="184" t="s">
        <v>124</v>
      </c>
      <c r="AT212" s="185" t="s">
        <v>75</v>
      </c>
      <c r="AU212" s="185" t="s">
        <v>124</v>
      </c>
      <c r="AY212" s="184" t="s">
        <v>155</v>
      </c>
      <c r="BK212" s="186">
        <f>SUM(BK213:BK218)</f>
        <v>0</v>
      </c>
    </row>
    <row r="213" spans="2:65" s="110" customFormat="1" ht="57" customHeight="1">
      <c r="B213" s="111"/>
      <c r="C213" s="188" t="s">
        <v>630</v>
      </c>
      <c r="D213" s="188" t="s">
        <v>156</v>
      </c>
      <c r="E213" s="189" t="s">
        <v>1841</v>
      </c>
      <c r="F213" s="316" t="s">
        <v>1712</v>
      </c>
      <c r="G213" s="316"/>
      <c r="H213" s="316"/>
      <c r="I213" s="316"/>
      <c r="J213" s="190" t="s">
        <v>214</v>
      </c>
      <c r="K213" s="191">
        <v>20</v>
      </c>
      <c r="L213" s="317"/>
      <c r="M213" s="317"/>
      <c r="N213" s="318">
        <f aca="true" t="shared" si="60" ref="N213:N218">ROUND(L213*K213,2)</f>
        <v>0</v>
      </c>
      <c r="O213" s="318"/>
      <c r="P213" s="318"/>
      <c r="Q213" s="318"/>
      <c r="R213" s="115"/>
      <c r="T213" s="192" t="s">
        <v>5</v>
      </c>
      <c r="U213" s="193" t="s">
        <v>41</v>
      </c>
      <c r="V213" s="194">
        <v>0</v>
      </c>
      <c r="W213" s="194">
        <f aca="true" t="shared" si="61" ref="W213:W218">V213*K213</f>
        <v>0</v>
      </c>
      <c r="X213" s="194">
        <v>0</v>
      </c>
      <c r="Y213" s="194">
        <f aca="true" t="shared" si="62" ref="Y213:Y218">X213*K213</f>
        <v>0</v>
      </c>
      <c r="Z213" s="194">
        <v>0</v>
      </c>
      <c r="AA213" s="195">
        <f aca="true" t="shared" si="63" ref="AA213:AA218">Z213*K213</f>
        <v>0</v>
      </c>
      <c r="AR213" s="100" t="s">
        <v>280</v>
      </c>
      <c r="AT213" s="100" t="s">
        <v>156</v>
      </c>
      <c r="AU213" s="100" t="s">
        <v>165</v>
      </c>
      <c r="AY213" s="100" t="s">
        <v>155</v>
      </c>
      <c r="BE213" s="196">
        <f aca="true" t="shared" si="64" ref="BE213:BE218">IF(U213="základní",N213,0)</f>
        <v>0</v>
      </c>
      <c r="BF213" s="196">
        <f aca="true" t="shared" si="65" ref="BF213:BF218">IF(U213="snížená",N213,0)</f>
        <v>0</v>
      </c>
      <c r="BG213" s="196">
        <f aca="true" t="shared" si="66" ref="BG213:BG218">IF(U213="zákl. přenesená",N213,0)</f>
        <v>0</v>
      </c>
      <c r="BH213" s="196">
        <f aca="true" t="shared" si="67" ref="BH213:BH218">IF(U213="sníž. přenesená",N213,0)</f>
        <v>0</v>
      </c>
      <c r="BI213" s="196">
        <f aca="true" t="shared" si="68" ref="BI213:BI218">IF(U213="nulová",N213,0)</f>
        <v>0</v>
      </c>
      <c r="BJ213" s="100" t="s">
        <v>22</v>
      </c>
      <c r="BK213" s="196">
        <f aca="true" t="shared" si="69" ref="BK213:BK218">ROUND(L213*K213,2)</f>
        <v>0</v>
      </c>
      <c r="BL213" s="100" t="s">
        <v>280</v>
      </c>
      <c r="BM213" s="100" t="s">
        <v>987</v>
      </c>
    </row>
    <row r="214" spans="2:65" s="110" customFormat="1" ht="31.5" customHeight="1">
      <c r="B214" s="111"/>
      <c r="C214" s="188" t="s">
        <v>634</v>
      </c>
      <c r="D214" s="188" t="s">
        <v>156</v>
      </c>
      <c r="E214" s="189" t="s">
        <v>1842</v>
      </c>
      <c r="F214" s="316" t="s">
        <v>1843</v>
      </c>
      <c r="G214" s="316"/>
      <c r="H214" s="316"/>
      <c r="I214" s="316"/>
      <c r="J214" s="190" t="s">
        <v>214</v>
      </c>
      <c r="K214" s="191">
        <v>22</v>
      </c>
      <c r="L214" s="317"/>
      <c r="M214" s="317"/>
      <c r="N214" s="318">
        <f t="shared" si="60"/>
        <v>0</v>
      </c>
      <c r="O214" s="318"/>
      <c r="P214" s="318"/>
      <c r="Q214" s="318"/>
      <c r="R214" s="115"/>
      <c r="T214" s="192" t="s">
        <v>5</v>
      </c>
      <c r="U214" s="193" t="s">
        <v>41</v>
      </c>
      <c r="V214" s="194">
        <v>0</v>
      </c>
      <c r="W214" s="194">
        <f t="shared" si="61"/>
        <v>0</v>
      </c>
      <c r="X214" s="194">
        <v>0</v>
      </c>
      <c r="Y214" s="194">
        <f t="shared" si="62"/>
        <v>0</v>
      </c>
      <c r="Z214" s="194">
        <v>0</v>
      </c>
      <c r="AA214" s="195">
        <f t="shared" si="63"/>
        <v>0</v>
      </c>
      <c r="AR214" s="100" t="s">
        <v>280</v>
      </c>
      <c r="AT214" s="100" t="s">
        <v>156</v>
      </c>
      <c r="AU214" s="100" t="s">
        <v>165</v>
      </c>
      <c r="AY214" s="100" t="s">
        <v>155</v>
      </c>
      <c r="BE214" s="196">
        <f t="shared" si="64"/>
        <v>0</v>
      </c>
      <c r="BF214" s="196">
        <f t="shared" si="65"/>
        <v>0</v>
      </c>
      <c r="BG214" s="196">
        <f t="shared" si="66"/>
        <v>0</v>
      </c>
      <c r="BH214" s="196">
        <f t="shared" si="67"/>
        <v>0</v>
      </c>
      <c r="BI214" s="196">
        <f t="shared" si="68"/>
        <v>0</v>
      </c>
      <c r="BJ214" s="100" t="s">
        <v>22</v>
      </c>
      <c r="BK214" s="196">
        <f t="shared" si="69"/>
        <v>0</v>
      </c>
      <c r="BL214" s="100" t="s">
        <v>280</v>
      </c>
      <c r="BM214" s="100" t="s">
        <v>996</v>
      </c>
    </row>
    <row r="215" spans="2:65" s="110" customFormat="1" ht="82.5" customHeight="1">
      <c r="B215" s="111"/>
      <c r="C215" s="188" t="s">
        <v>638</v>
      </c>
      <c r="D215" s="188" t="s">
        <v>156</v>
      </c>
      <c r="E215" s="189" t="s">
        <v>1844</v>
      </c>
      <c r="F215" s="316" t="s">
        <v>1722</v>
      </c>
      <c r="G215" s="316"/>
      <c r="H215" s="316"/>
      <c r="I215" s="316"/>
      <c r="J215" s="190" t="s">
        <v>230</v>
      </c>
      <c r="K215" s="191">
        <v>2</v>
      </c>
      <c r="L215" s="317"/>
      <c r="M215" s="317"/>
      <c r="N215" s="318">
        <f t="shared" si="60"/>
        <v>0</v>
      </c>
      <c r="O215" s="318"/>
      <c r="P215" s="318"/>
      <c r="Q215" s="318"/>
      <c r="R215" s="115"/>
      <c r="T215" s="192" t="s">
        <v>5</v>
      </c>
      <c r="U215" s="193" t="s">
        <v>41</v>
      </c>
      <c r="V215" s="194">
        <v>0</v>
      </c>
      <c r="W215" s="194">
        <f t="shared" si="61"/>
        <v>0</v>
      </c>
      <c r="X215" s="194">
        <v>0</v>
      </c>
      <c r="Y215" s="194">
        <f t="shared" si="62"/>
        <v>0</v>
      </c>
      <c r="Z215" s="194">
        <v>0</v>
      </c>
      <c r="AA215" s="195">
        <f t="shared" si="63"/>
        <v>0</v>
      </c>
      <c r="AR215" s="100" t="s">
        <v>280</v>
      </c>
      <c r="AT215" s="100" t="s">
        <v>156</v>
      </c>
      <c r="AU215" s="100" t="s">
        <v>165</v>
      </c>
      <c r="AY215" s="100" t="s">
        <v>155</v>
      </c>
      <c r="BE215" s="196">
        <f t="shared" si="64"/>
        <v>0</v>
      </c>
      <c r="BF215" s="196">
        <f t="shared" si="65"/>
        <v>0</v>
      </c>
      <c r="BG215" s="196">
        <f t="shared" si="66"/>
        <v>0</v>
      </c>
      <c r="BH215" s="196">
        <f t="shared" si="67"/>
        <v>0</v>
      </c>
      <c r="BI215" s="196">
        <f t="shared" si="68"/>
        <v>0</v>
      </c>
      <c r="BJ215" s="100" t="s">
        <v>22</v>
      </c>
      <c r="BK215" s="196">
        <f t="shared" si="69"/>
        <v>0</v>
      </c>
      <c r="BL215" s="100" t="s">
        <v>280</v>
      </c>
      <c r="BM215" s="100" t="s">
        <v>1015</v>
      </c>
    </row>
    <row r="216" spans="2:65" s="110" customFormat="1" ht="31.5" customHeight="1">
      <c r="B216" s="111"/>
      <c r="C216" s="188" t="s">
        <v>642</v>
      </c>
      <c r="D216" s="188" t="s">
        <v>156</v>
      </c>
      <c r="E216" s="189" t="s">
        <v>1845</v>
      </c>
      <c r="F216" s="316" t="s">
        <v>1728</v>
      </c>
      <c r="G216" s="316"/>
      <c r="H216" s="316"/>
      <c r="I216" s="316"/>
      <c r="J216" s="190" t="s">
        <v>230</v>
      </c>
      <c r="K216" s="191">
        <v>4</v>
      </c>
      <c r="L216" s="317"/>
      <c r="M216" s="317"/>
      <c r="N216" s="318">
        <f t="shared" si="60"/>
        <v>0</v>
      </c>
      <c r="O216" s="318"/>
      <c r="P216" s="318"/>
      <c r="Q216" s="318"/>
      <c r="R216" s="115"/>
      <c r="T216" s="192" t="s">
        <v>5</v>
      </c>
      <c r="U216" s="193" t="s">
        <v>41</v>
      </c>
      <c r="V216" s="194">
        <v>0</v>
      </c>
      <c r="W216" s="194">
        <f t="shared" si="61"/>
        <v>0</v>
      </c>
      <c r="X216" s="194">
        <v>0</v>
      </c>
      <c r="Y216" s="194">
        <f t="shared" si="62"/>
        <v>0</v>
      </c>
      <c r="Z216" s="194">
        <v>0</v>
      </c>
      <c r="AA216" s="195">
        <f t="shared" si="63"/>
        <v>0</v>
      </c>
      <c r="AR216" s="100" t="s">
        <v>280</v>
      </c>
      <c r="AT216" s="100" t="s">
        <v>156</v>
      </c>
      <c r="AU216" s="100" t="s">
        <v>165</v>
      </c>
      <c r="AY216" s="100" t="s">
        <v>155</v>
      </c>
      <c r="BE216" s="196">
        <f t="shared" si="64"/>
        <v>0</v>
      </c>
      <c r="BF216" s="196">
        <f t="shared" si="65"/>
        <v>0</v>
      </c>
      <c r="BG216" s="196">
        <f t="shared" si="66"/>
        <v>0</v>
      </c>
      <c r="BH216" s="196">
        <f t="shared" si="67"/>
        <v>0</v>
      </c>
      <c r="BI216" s="196">
        <f t="shared" si="68"/>
        <v>0</v>
      </c>
      <c r="BJ216" s="100" t="s">
        <v>22</v>
      </c>
      <c r="BK216" s="196">
        <f t="shared" si="69"/>
        <v>0</v>
      </c>
      <c r="BL216" s="100" t="s">
        <v>280</v>
      </c>
      <c r="BM216" s="100" t="s">
        <v>1023</v>
      </c>
    </row>
    <row r="217" spans="2:65" s="110" customFormat="1" ht="57" customHeight="1">
      <c r="B217" s="111"/>
      <c r="C217" s="188" t="s">
        <v>651</v>
      </c>
      <c r="D217" s="188" t="s">
        <v>156</v>
      </c>
      <c r="E217" s="189" t="s">
        <v>1846</v>
      </c>
      <c r="F217" s="316" t="s">
        <v>1847</v>
      </c>
      <c r="G217" s="316"/>
      <c r="H217" s="316"/>
      <c r="I217" s="316"/>
      <c r="J217" s="190" t="s">
        <v>230</v>
      </c>
      <c r="K217" s="191">
        <v>1</v>
      </c>
      <c r="L217" s="317"/>
      <c r="M217" s="317"/>
      <c r="N217" s="318">
        <f t="shared" si="60"/>
        <v>0</v>
      </c>
      <c r="O217" s="318"/>
      <c r="P217" s="318"/>
      <c r="Q217" s="318"/>
      <c r="R217" s="115"/>
      <c r="T217" s="192" t="s">
        <v>5</v>
      </c>
      <c r="U217" s="193" t="s">
        <v>41</v>
      </c>
      <c r="V217" s="194">
        <v>0</v>
      </c>
      <c r="W217" s="194">
        <f t="shared" si="61"/>
        <v>0</v>
      </c>
      <c r="X217" s="194">
        <v>0</v>
      </c>
      <c r="Y217" s="194">
        <f t="shared" si="62"/>
        <v>0</v>
      </c>
      <c r="Z217" s="194">
        <v>0</v>
      </c>
      <c r="AA217" s="195">
        <f t="shared" si="63"/>
        <v>0</v>
      </c>
      <c r="AR217" s="100" t="s">
        <v>280</v>
      </c>
      <c r="AT217" s="100" t="s">
        <v>156</v>
      </c>
      <c r="AU217" s="100" t="s">
        <v>165</v>
      </c>
      <c r="AY217" s="100" t="s">
        <v>155</v>
      </c>
      <c r="BE217" s="196">
        <f t="shared" si="64"/>
        <v>0</v>
      </c>
      <c r="BF217" s="196">
        <f t="shared" si="65"/>
        <v>0</v>
      </c>
      <c r="BG217" s="196">
        <f t="shared" si="66"/>
        <v>0</v>
      </c>
      <c r="BH217" s="196">
        <f t="shared" si="67"/>
        <v>0</v>
      </c>
      <c r="BI217" s="196">
        <f t="shared" si="68"/>
        <v>0</v>
      </c>
      <c r="BJ217" s="100" t="s">
        <v>22</v>
      </c>
      <c r="BK217" s="196">
        <f t="shared" si="69"/>
        <v>0</v>
      </c>
      <c r="BL217" s="100" t="s">
        <v>280</v>
      </c>
      <c r="BM217" s="100" t="s">
        <v>1031</v>
      </c>
    </row>
    <row r="218" spans="2:65" s="110" customFormat="1" ht="22.5" customHeight="1">
      <c r="B218" s="111"/>
      <c r="C218" s="188" t="s">
        <v>656</v>
      </c>
      <c r="D218" s="188" t="s">
        <v>156</v>
      </c>
      <c r="E218" s="189" t="s">
        <v>1848</v>
      </c>
      <c r="F218" s="316" t="s">
        <v>1825</v>
      </c>
      <c r="G218" s="316"/>
      <c r="H218" s="316"/>
      <c r="I218" s="316"/>
      <c r="J218" s="190" t="s">
        <v>230</v>
      </c>
      <c r="K218" s="191">
        <v>2</v>
      </c>
      <c r="L218" s="317"/>
      <c r="M218" s="317"/>
      <c r="N218" s="318">
        <f t="shared" si="60"/>
        <v>0</v>
      </c>
      <c r="O218" s="318"/>
      <c r="P218" s="318"/>
      <c r="Q218" s="318"/>
      <c r="R218" s="115"/>
      <c r="T218" s="192" t="s">
        <v>5</v>
      </c>
      <c r="U218" s="193" t="s">
        <v>41</v>
      </c>
      <c r="V218" s="194">
        <v>0</v>
      </c>
      <c r="W218" s="194">
        <f t="shared" si="61"/>
        <v>0</v>
      </c>
      <c r="X218" s="194">
        <v>0</v>
      </c>
      <c r="Y218" s="194">
        <f t="shared" si="62"/>
        <v>0</v>
      </c>
      <c r="Z218" s="194">
        <v>0</v>
      </c>
      <c r="AA218" s="195">
        <f t="shared" si="63"/>
        <v>0</v>
      </c>
      <c r="AR218" s="100" t="s">
        <v>280</v>
      </c>
      <c r="AT218" s="100" t="s">
        <v>156</v>
      </c>
      <c r="AU218" s="100" t="s">
        <v>165</v>
      </c>
      <c r="AY218" s="100" t="s">
        <v>155</v>
      </c>
      <c r="BE218" s="196">
        <f t="shared" si="64"/>
        <v>0</v>
      </c>
      <c r="BF218" s="196">
        <f t="shared" si="65"/>
        <v>0</v>
      </c>
      <c r="BG218" s="196">
        <f t="shared" si="66"/>
        <v>0</v>
      </c>
      <c r="BH218" s="196">
        <f t="shared" si="67"/>
        <v>0</v>
      </c>
      <c r="BI218" s="196">
        <f t="shared" si="68"/>
        <v>0</v>
      </c>
      <c r="BJ218" s="100" t="s">
        <v>22</v>
      </c>
      <c r="BK218" s="196">
        <f t="shared" si="69"/>
        <v>0</v>
      </c>
      <c r="BL218" s="100" t="s">
        <v>280</v>
      </c>
      <c r="BM218" s="100" t="s">
        <v>1041</v>
      </c>
    </row>
    <row r="219" spans="2:63" s="180" customFormat="1" ht="22.35" customHeight="1">
      <c r="B219" s="176"/>
      <c r="C219" s="177"/>
      <c r="D219" s="187" t="s">
        <v>1707</v>
      </c>
      <c r="E219" s="187"/>
      <c r="F219" s="187"/>
      <c r="G219" s="187"/>
      <c r="H219" s="187"/>
      <c r="I219" s="187"/>
      <c r="J219" s="187"/>
      <c r="K219" s="187"/>
      <c r="L219" s="200"/>
      <c r="M219" s="200"/>
      <c r="N219" s="314">
        <f>BK219</f>
        <v>0</v>
      </c>
      <c r="O219" s="315"/>
      <c r="P219" s="315"/>
      <c r="Q219" s="315"/>
      <c r="R219" s="179"/>
      <c r="T219" s="181"/>
      <c r="U219" s="177"/>
      <c r="V219" s="177"/>
      <c r="W219" s="182">
        <f>SUM(W220:W228)</f>
        <v>0</v>
      </c>
      <c r="X219" s="177"/>
      <c r="Y219" s="182">
        <f>SUM(Y220:Y228)</f>
        <v>0</v>
      </c>
      <c r="Z219" s="177"/>
      <c r="AA219" s="183">
        <f>SUM(AA220:AA228)</f>
        <v>0</v>
      </c>
      <c r="AR219" s="184" t="s">
        <v>124</v>
      </c>
      <c r="AT219" s="185" t="s">
        <v>75</v>
      </c>
      <c r="AU219" s="185" t="s">
        <v>124</v>
      </c>
      <c r="AY219" s="184" t="s">
        <v>155</v>
      </c>
      <c r="BK219" s="186">
        <f>SUM(BK220:BK228)</f>
        <v>0</v>
      </c>
    </row>
    <row r="220" spans="2:65" s="110" customFormat="1" ht="57" customHeight="1">
      <c r="B220" s="111"/>
      <c r="C220" s="188" t="s">
        <v>660</v>
      </c>
      <c r="D220" s="188" t="s">
        <v>156</v>
      </c>
      <c r="E220" s="189" t="s">
        <v>1849</v>
      </c>
      <c r="F220" s="316" t="s">
        <v>1712</v>
      </c>
      <c r="G220" s="316"/>
      <c r="H220" s="316"/>
      <c r="I220" s="316"/>
      <c r="J220" s="190" t="s">
        <v>214</v>
      </c>
      <c r="K220" s="191">
        <v>32</v>
      </c>
      <c r="L220" s="317"/>
      <c r="M220" s="317"/>
      <c r="N220" s="318">
        <f aca="true" t="shared" si="70" ref="N220:N228">ROUND(L220*K220,2)</f>
        <v>0</v>
      </c>
      <c r="O220" s="318"/>
      <c r="P220" s="318"/>
      <c r="Q220" s="318"/>
      <c r="R220" s="115"/>
      <c r="T220" s="192" t="s">
        <v>5</v>
      </c>
      <c r="U220" s="193" t="s">
        <v>41</v>
      </c>
      <c r="V220" s="194">
        <v>0</v>
      </c>
      <c r="W220" s="194">
        <f aca="true" t="shared" si="71" ref="W220:W228">V220*K220</f>
        <v>0</v>
      </c>
      <c r="X220" s="194">
        <v>0</v>
      </c>
      <c r="Y220" s="194">
        <f aca="true" t="shared" si="72" ref="Y220:Y228">X220*K220</f>
        <v>0</v>
      </c>
      <c r="Z220" s="194">
        <v>0</v>
      </c>
      <c r="AA220" s="195">
        <f aca="true" t="shared" si="73" ref="AA220:AA228">Z220*K220</f>
        <v>0</v>
      </c>
      <c r="AR220" s="100" t="s">
        <v>280</v>
      </c>
      <c r="AT220" s="100" t="s">
        <v>156</v>
      </c>
      <c r="AU220" s="100" t="s">
        <v>165</v>
      </c>
      <c r="AY220" s="100" t="s">
        <v>155</v>
      </c>
      <c r="BE220" s="196">
        <f aca="true" t="shared" si="74" ref="BE220:BE228">IF(U220="základní",N220,0)</f>
        <v>0</v>
      </c>
      <c r="BF220" s="196">
        <f aca="true" t="shared" si="75" ref="BF220:BF228">IF(U220="snížená",N220,0)</f>
        <v>0</v>
      </c>
      <c r="BG220" s="196">
        <f aca="true" t="shared" si="76" ref="BG220:BG228">IF(U220="zákl. přenesená",N220,0)</f>
        <v>0</v>
      </c>
      <c r="BH220" s="196">
        <f aca="true" t="shared" si="77" ref="BH220:BH228">IF(U220="sníž. přenesená",N220,0)</f>
        <v>0</v>
      </c>
      <c r="BI220" s="196">
        <f aca="true" t="shared" si="78" ref="BI220:BI228">IF(U220="nulová",N220,0)</f>
        <v>0</v>
      </c>
      <c r="BJ220" s="100" t="s">
        <v>22</v>
      </c>
      <c r="BK220" s="196">
        <f aca="true" t="shared" si="79" ref="BK220:BK228">ROUND(L220*K220,2)</f>
        <v>0</v>
      </c>
      <c r="BL220" s="100" t="s">
        <v>280</v>
      </c>
      <c r="BM220" s="100" t="s">
        <v>723</v>
      </c>
    </row>
    <row r="221" spans="2:65" s="110" customFormat="1" ht="31.5" customHeight="1">
      <c r="B221" s="111"/>
      <c r="C221" s="188" t="s">
        <v>667</v>
      </c>
      <c r="D221" s="188" t="s">
        <v>156</v>
      </c>
      <c r="E221" s="189" t="s">
        <v>1850</v>
      </c>
      <c r="F221" s="316" t="s">
        <v>1851</v>
      </c>
      <c r="G221" s="316"/>
      <c r="H221" s="316"/>
      <c r="I221" s="316"/>
      <c r="J221" s="190" t="s">
        <v>230</v>
      </c>
      <c r="K221" s="191">
        <v>1</v>
      </c>
      <c r="L221" s="317"/>
      <c r="M221" s="317"/>
      <c r="N221" s="318">
        <f t="shared" si="70"/>
        <v>0</v>
      </c>
      <c r="O221" s="318"/>
      <c r="P221" s="318"/>
      <c r="Q221" s="318"/>
      <c r="R221" s="115"/>
      <c r="T221" s="192" t="s">
        <v>5</v>
      </c>
      <c r="U221" s="193" t="s">
        <v>41</v>
      </c>
      <c r="V221" s="194">
        <v>0</v>
      </c>
      <c r="W221" s="194">
        <f t="shared" si="71"/>
        <v>0</v>
      </c>
      <c r="X221" s="194">
        <v>0</v>
      </c>
      <c r="Y221" s="194">
        <f t="shared" si="72"/>
        <v>0</v>
      </c>
      <c r="Z221" s="194">
        <v>0</v>
      </c>
      <c r="AA221" s="195">
        <f t="shared" si="73"/>
        <v>0</v>
      </c>
      <c r="AR221" s="100" t="s">
        <v>280</v>
      </c>
      <c r="AT221" s="100" t="s">
        <v>156</v>
      </c>
      <c r="AU221" s="100" t="s">
        <v>165</v>
      </c>
      <c r="AY221" s="100" t="s">
        <v>155</v>
      </c>
      <c r="BE221" s="196">
        <f t="shared" si="74"/>
        <v>0</v>
      </c>
      <c r="BF221" s="196">
        <f t="shared" si="75"/>
        <v>0</v>
      </c>
      <c r="BG221" s="196">
        <f t="shared" si="76"/>
        <v>0</v>
      </c>
      <c r="BH221" s="196">
        <f t="shared" si="77"/>
        <v>0</v>
      </c>
      <c r="BI221" s="196">
        <f t="shared" si="78"/>
        <v>0</v>
      </c>
      <c r="BJ221" s="100" t="s">
        <v>22</v>
      </c>
      <c r="BK221" s="196">
        <f t="shared" si="79"/>
        <v>0</v>
      </c>
      <c r="BL221" s="100" t="s">
        <v>280</v>
      </c>
      <c r="BM221" s="100" t="s">
        <v>735</v>
      </c>
    </row>
    <row r="222" spans="2:65" s="110" customFormat="1" ht="22.5" customHeight="1">
      <c r="B222" s="111"/>
      <c r="C222" s="188" t="s">
        <v>673</v>
      </c>
      <c r="D222" s="188" t="s">
        <v>156</v>
      </c>
      <c r="E222" s="189" t="s">
        <v>1852</v>
      </c>
      <c r="F222" s="316" t="s">
        <v>1853</v>
      </c>
      <c r="G222" s="316"/>
      <c r="H222" s="316"/>
      <c r="I222" s="316"/>
      <c r="J222" s="190" t="s">
        <v>214</v>
      </c>
      <c r="K222" s="191">
        <v>17</v>
      </c>
      <c r="L222" s="317"/>
      <c r="M222" s="317"/>
      <c r="N222" s="318">
        <f t="shared" si="70"/>
        <v>0</v>
      </c>
      <c r="O222" s="318"/>
      <c r="P222" s="318"/>
      <c r="Q222" s="318"/>
      <c r="R222" s="115"/>
      <c r="T222" s="192" t="s">
        <v>5</v>
      </c>
      <c r="U222" s="193" t="s">
        <v>41</v>
      </c>
      <c r="V222" s="194">
        <v>0</v>
      </c>
      <c r="W222" s="194">
        <f t="shared" si="71"/>
        <v>0</v>
      </c>
      <c r="X222" s="194">
        <v>0</v>
      </c>
      <c r="Y222" s="194">
        <f t="shared" si="72"/>
        <v>0</v>
      </c>
      <c r="Z222" s="194">
        <v>0</v>
      </c>
      <c r="AA222" s="195">
        <f t="shared" si="73"/>
        <v>0</v>
      </c>
      <c r="AR222" s="100" t="s">
        <v>280</v>
      </c>
      <c r="AT222" s="100" t="s">
        <v>156</v>
      </c>
      <c r="AU222" s="100" t="s">
        <v>165</v>
      </c>
      <c r="AY222" s="100" t="s">
        <v>155</v>
      </c>
      <c r="BE222" s="196">
        <f t="shared" si="74"/>
        <v>0</v>
      </c>
      <c r="BF222" s="196">
        <f t="shared" si="75"/>
        <v>0</v>
      </c>
      <c r="BG222" s="196">
        <f t="shared" si="76"/>
        <v>0</v>
      </c>
      <c r="BH222" s="196">
        <f t="shared" si="77"/>
        <v>0</v>
      </c>
      <c r="BI222" s="196">
        <f t="shared" si="78"/>
        <v>0</v>
      </c>
      <c r="BJ222" s="100" t="s">
        <v>22</v>
      </c>
      <c r="BK222" s="196">
        <f t="shared" si="79"/>
        <v>0</v>
      </c>
      <c r="BL222" s="100" t="s">
        <v>280</v>
      </c>
      <c r="BM222" s="100" t="s">
        <v>746</v>
      </c>
    </row>
    <row r="223" spans="2:65" s="110" customFormat="1" ht="44.25" customHeight="1">
      <c r="B223" s="111"/>
      <c r="C223" s="188" t="s">
        <v>677</v>
      </c>
      <c r="D223" s="188" t="s">
        <v>156</v>
      </c>
      <c r="E223" s="189" t="s">
        <v>1854</v>
      </c>
      <c r="F223" s="316" t="s">
        <v>1855</v>
      </c>
      <c r="G223" s="316"/>
      <c r="H223" s="316"/>
      <c r="I223" s="316"/>
      <c r="J223" s="190" t="s">
        <v>230</v>
      </c>
      <c r="K223" s="191">
        <v>1</v>
      </c>
      <c r="L223" s="317"/>
      <c r="M223" s="317"/>
      <c r="N223" s="318">
        <f t="shared" si="70"/>
        <v>0</v>
      </c>
      <c r="O223" s="318"/>
      <c r="P223" s="318"/>
      <c r="Q223" s="318"/>
      <c r="R223" s="115"/>
      <c r="T223" s="192" t="s">
        <v>5</v>
      </c>
      <c r="U223" s="193" t="s">
        <v>41</v>
      </c>
      <c r="V223" s="194">
        <v>0</v>
      </c>
      <c r="W223" s="194">
        <f t="shared" si="71"/>
        <v>0</v>
      </c>
      <c r="X223" s="194">
        <v>0</v>
      </c>
      <c r="Y223" s="194">
        <f t="shared" si="72"/>
        <v>0</v>
      </c>
      <c r="Z223" s="194">
        <v>0</v>
      </c>
      <c r="AA223" s="195">
        <f t="shared" si="73"/>
        <v>0</v>
      </c>
      <c r="AR223" s="100" t="s">
        <v>280</v>
      </c>
      <c r="AT223" s="100" t="s">
        <v>156</v>
      </c>
      <c r="AU223" s="100" t="s">
        <v>165</v>
      </c>
      <c r="AY223" s="100" t="s">
        <v>155</v>
      </c>
      <c r="BE223" s="196">
        <f t="shared" si="74"/>
        <v>0</v>
      </c>
      <c r="BF223" s="196">
        <f t="shared" si="75"/>
        <v>0</v>
      </c>
      <c r="BG223" s="196">
        <f t="shared" si="76"/>
        <v>0</v>
      </c>
      <c r="BH223" s="196">
        <f t="shared" si="77"/>
        <v>0</v>
      </c>
      <c r="BI223" s="196">
        <f t="shared" si="78"/>
        <v>0</v>
      </c>
      <c r="BJ223" s="100" t="s">
        <v>22</v>
      </c>
      <c r="BK223" s="196">
        <f t="shared" si="79"/>
        <v>0</v>
      </c>
      <c r="BL223" s="100" t="s">
        <v>280</v>
      </c>
      <c r="BM223" s="100" t="s">
        <v>27</v>
      </c>
    </row>
    <row r="224" spans="2:65" s="110" customFormat="1" ht="31.5" customHeight="1">
      <c r="B224" s="111"/>
      <c r="C224" s="188" t="s">
        <v>682</v>
      </c>
      <c r="D224" s="188" t="s">
        <v>156</v>
      </c>
      <c r="E224" s="189" t="s">
        <v>1856</v>
      </c>
      <c r="F224" s="316" t="s">
        <v>1857</v>
      </c>
      <c r="G224" s="316"/>
      <c r="H224" s="316"/>
      <c r="I224" s="316"/>
      <c r="J224" s="190" t="s">
        <v>230</v>
      </c>
      <c r="K224" s="191">
        <v>1</v>
      </c>
      <c r="L224" s="317"/>
      <c r="M224" s="317"/>
      <c r="N224" s="318">
        <f t="shared" si="70"/>
        <v>0</v>
      </c>
      <c r="O224" s="318"/>
      <c r="P224" s="318"/>
      <c r="Q224" s="318"/>
      <c r="R224" s="115"/>
      <c r="T224" s="192" t="s">
        <v>5</v>
      </c>
      <c r="U224" s="193" t="s">
        <v>41</v>
      </c>
      <c r="V224" s="194">
        <v>0</v>
      </c>
      <c r="W224" s="194">
        <f t="shared" si="71"/>
        <v>0</v>
      </c>
      <c r="X224" s="194">
        <v>0</v>
      </c>
      <c r="Y224" s="194">
        <f t="shared" si="72"/>
        <v>0</v>
      </c>
      <c r="Z224" s="194">
        <v>0</v>
      </c>
      <c r="AA224" s="195">
        <f t="shared" si="73"/>
        <v>0</v>
      </c>
      <c r="AR224" s="100" t="s">
        <v>280</v>
      </c>
      <c r="AT224" s="100" t="s">
        <v>156</v>
      </c>
      <c r="AU224" s="100" t="s">
        <v>165</v>
      </c>
      <c r="AY224" s="100" t="s">
        <v>155</v>
      </c>
      <c r="BE224" s="196">
        <f t="shared" si="74"/>
        <v>0</v>
      </c>
      <c r="BF224" s="196">
        <f t="shared" si="75"/>
        <v>0</v>
      </c>
      <c r="BG224" s="196">
        <f t="shared" si="76"/>
        <v>0</v>
      </c>
      <c r="BH224" s="196">
        <f t="shared" si="77"/>
        <v>0</v>
      </c>
      <c r="BI224" s="196">
        <f t="shared" si="78"/>
        <v>0</v>
      </c>
      <c r="BJ224" s="100" t="s">
        <v>22</v>
      </c>
      <c r="BK224" s="196">
        <f t="shared" si="79"/>
        <v>0</v>
      </c>
      <c r="BL224" s="100" t="s">
        <v>280</v>
      </c>
      <c r="BM224" s="100" t="s">
        <v>762</v>
      </c>
    </row>
    <row r="225" spans="2:65" s="110" customFormat="1" ht="82.5" customHeight="1">
      <c r="B225" s="111"/>
      <c r="C225" s="188" t="s">
        <v>686</v>
      </c>
      <c r="D225" s="188" t="s">
        <v>156</v>
      </c>
      <c r="E225" s="189" t="s">
        <v>1858</v>
      </c>
      <c r="F225" s="316" t="s">
        <v>1722</v>
      </c>
      <c r="G225" s="316"/>
      <c r="H225" s="316"/>
      <c r="I225" s="316"/>
      <c r="J225" s="190" t="s">
        <v>230</v>
      </c>
      <c r="K225" s="191">
        <v>12</v>
      </c>
      <c r="L225" s="317"/>
      <c r="M225" s="317"/>
      <c r="N225" s="318">
        <f t="shared" si="70"/>
        <v>0</v>
      </c>
      <c r="O225" s="318"/>
      <c r="P225" s="318"/>
      <c r="Q225" s="318"/>
      <c r="R225" s="115"/>
      <c r="T225" s="192" t="s">
        <v>5</v>
      </c>
      <c r="U225" s="193" t="s">
        <v>41</v>
      </c>
      <c r="V225" s="194">
        <v>0</v>
      </c>
      <c r="W225" s="194">
        <f t="shared" si="71"/>
        <v>0</v>
      </c>
      <c r="X225" s="194">
        <v>0</v>
      </c>
      <c r="Y225" s="194">
        <f t="shared" si="72"/>
        <v>0</v>
      </c>
      <c r="Z225" s="194">
        <v>0</v>
      </c>
      <c r="AA225" s="195">
        <f t="shared" si="73"/>
        <v>0</v>
      </c>
      <c r="AR225" s="100" t="s">
        <v>280</v>
      </c>
      <c r="AT225" s="100" t="s">
        <v>156</v>
      </c>
      <c r="AU225" s="100" t="s">
        <v>165</v>
      </c>
      <c r="AY225" s="100" t="s">
        <v>155</v>
      </c>
      <c r="BE225" s="196">
        <f t="shared" si="74"/>
        <v>0</v>
      </c>
      <c r="BF225" s="196">
        <f t="shared" si="75"/>
        <v>0</v>
      </c>
      <c r="BG225" s="196">
        <f t="shared" si="76"/>
        <v>0</v>
      </c>
      <c r="BH225" s="196">
        <f t="shared" si="77"/>
        <v>0</v>
      </c>
      <c r="BI225" s="196">
        <f t="shared" si="78"/>
        <v>0</v>
      </c>
      <c r="BJ225" s="100" t="s">
        <v>22</v>
      </c>
      <c r="BK225" s="196">
        <f t="shared" si="79"/>
        <v>0</v>
      </c>
      <c r="BL225" s="100" t="s">
        <v>280</v>
      </c>
      <c r="BM225" s="100" t="s">
        <v>771</v>
      </c>
    </row>
    <row r="226" spans="2:65" s="110" customFormat="1" ht="44.25" customHeight="1">
      <c r="B226" s="111"/>
      <c r="C226" s="188" t="s">
        <v>692</v>
      </c>
      <c r="D226" s="188" t="s">
        <v>156</v>
      </c>
      <c r="E226" s="189" t="s">
        <v>1859</v>
      </c>
      <c r="F226" s="316" t="s">
        <v>1855</v>
      </c>
      <c r="G226" s="316"/>
      <c r="H226" s="316"/>
      <c r="I226" s="316"/>
      <c r="J226" s="190" t="s">
        <v>230</v>
      </c>
      <c r="K226" s="191">
        <v>1</v>
      </c>
      <c r="L226" s="317"/>
      <c r="M226" s="317"/>
      <c r="N226" s="318">
        <f t="shared" si="70"/>
        <v>0</v>
      </c>
      <c r="O226" s="318"/>
      <c r="P226" s="318"/>
      <c r="Q226" s="318"/>
      <c r="R226" s="115"/>
      <c r="T226" s="192" t="s">
        <v>5</v>
      </c>
      <c r="U226" s="193" t="s">
        <v>41</v>
      </c>
      <c r="V226" s="194">
        <v>0</v>
      </c>
      <c r="W226" s="194">
        <f t="shared" si="71"/>
        <v>0</v>
      </c>
      <c r="X226" s="194">
        <v>0</v>
      </c>
      <c r="Y226" s="194">
        <f t="shared" si="72"/>
        <v>0</v>
      </c>
      <c r="Z226" s="194">
        <v>0</v>
      </c>
      <c r="AA226" s="195">
        <f t="shared" si="73"/>
        <v>0</v>
      </c>
      <c r="AR226" s="100" t="s">
        <v>280</v>
      </c>
      <c r="AT226" s="100" t="s">
        <v>156</v>
      </c>
      <c r="AU226" s="100" t="s">
        <v>165</v>
      </c>
      <c r="AY226" s="100" t="s">
        <v>155</v>
      </c>
      <c r="BE226" s="196">
        <f t="shared" si="74"/>
        <v>0</v>
      </c>
      <c r="BF226" s="196">
        <f t="shared" si="75"/>
        <v>0</v>
      </c>
      <c r="BG226" s="196">
        <f t="shared" si="76"/>
        <v>0</v>
      </c>
      <c r="BH226" s="196">
        <f t="shared" si="77"/>
        <v>0</v>
      </c>
      <c r="BI226" s="196">
        <f t="shared" si="78"/>
        <v>0</v>
      </c>
      <c r="BJ226" s="100" t="s">
        <v>22</v>
      </c>
      <c r="BK226" s="196">
        <f t="shared" si="79"/>
        <v>0</v>
      </c>
      <c r="BL226" s="100" t="s">
        <v>280</v>
      </c>
      <c r="BM226" s="100" t="s">
        <v>780</v>
      </c>
    </row>
    <row r="227" spans="2:65" s="110" customFormat="1" ht="22.5" customHeight="1">
      <c r="B227" s="111"/>
      <c r="C227" s="188" t="s">
        <v>694</v>
      </c>
      <c r="D227" s="188" t="s">
        <v>156</v>
      </c>
      <c r="E227" s="189" t="s">
        <v>1860</v>
      </c>
      <c r="F227" s="316" t="s">
        <v>1730</v>
      </c>
      <c r="G227" s="316"/>
      <c r="H227" s="316"/>
      <c r="I227" s="316"/>
      <c r="J227" s="190" t="s">
        <v>230</v>
      </c>
      <c r="K227" s="191">
        <v>1</v>
      </c>
      <c r="L227" s="317"/>
      <c r="M227" s="317"/>
      <c r="N227" s="318">
        <f t="shared" si="70"/>
        <v>0</v>
      </c>
      <c r="O227" s="318"/>
      <c r="P227" s="318"/>
      <c r="Q227" s="318"/>
      <c r="R227" s="115"/>
      <c r="T227" s="192" t="s">
        <v>5</v>
      </c>
      <c r="U227" s="193" t="s">
        <v>41</v>
      </c>
      <c r="V227" s="194">
        <v>0</v>
      </c>
      <c r="W227" s="194">
        <f t="shared" si="71"/>
        <v>0</v>
      </c>
      <c r="X227" s="194">
        <v>0</v>
      </c>
      <c r="Y227" s="194">
        <f t="shared" si="72"/>
        <v>0</v>
      </c>
      <c r="Z227" s="194">
        <v>0</v>
      </c>
      <c r="AA227" s="195">
        <f t="shared" si="73"/>
        <v>0</v>
      </c>
      <c r="AR227" s="100" t="s">
        <v>280</v>
      </c>
      <c r="AT227" s="100" t="s">
        <v>156</v>
      </c>
      <c r="AU227" s="100" t="s">
        <v>165</v>
      </c>
      <c r="AY227" s="100" t="s">
        <v>155</v>
      </c>
      <c r="BE227" s="196">
        <f t="shared" si="74"/>
        <v>0</v>
      </c>
      <c r="BF227" s="196">
        <f t="shared" si="75"/>
        <v>0</v>
      </c>
      <c r="BG227" s="196">
        <f t="shared" si="76"/>
        <v>0</v>
      </c>
      <c r="BH227" s="196">
        <f t="shared" si="77"/>
        <v>0</v>
      </c>
      <c r="BI227" s="196">
        <f t="shared" si="78"/>
        <v>0</v>
      </c>
      <c r="BJ227" s="100" t="s">
        <v>22</v>
      </c>
      <c r="BK227" s="196">
        <f t="shared" si="79"/>
        <v>0</v>
      </c>
      <c r="BL227" s="100" t="s">
        <v>280</v>
      </c>
      <c r="BM227" s="100" t="s">
        <v>788</v>
      </c>
    </row>
    <row r="228" spans="2:65" s="110" customFormat="1" ht="22.5" customHeight="1">
      <c r="B228" s="111"/>
      <c r="C228" s="188" t="s">
        <v>698</v>
      </c>
      <c r="D228" s="188" t="s">
        <v>156</v>
      </c>
      <c r="E228" s="189" t="s">
        <v>1861</v>
      </c>
      <c r="F228" s="316" t="s">
        <v>1825</v>
      </c>
      <c r="G228" s="316"/>
      <c r="H228" s="316"/>
      <c r="I228" s="316"/>
      <c r="J228" s="190" t="s">
        <v>230</v>
      </c>
      <c r="K228" s="191">
        <v>1</v>
      </c>
      <c r="L228" s="317"/>
      <c r="M228" s="317"/>
      <c r="N228" s="318">
        <f t="shared" si="70"/>
        <v>0</v>
      </c>
      <c r="O228" s="318"/>
      <c r="P228" s="318"/>
      <c r="Q228" s="318"/>
      <c r="R228" s="115"/>
      <c r="T228" s="192" t="s">
        <v>5</v>
      </c>
      <c r="U228" s="193" t="s">
        <v>41</v>
      </c>
      <c r="V228" s="194">
        <v>0</v>
      </c>
      <c r="W228" s="194">
        <f t="shared" si="71"/>
        <v>0</v>
      </c>
      <c r="X228" s="194">
        <v>0</v>
      </c>
      <c r="Y228" s="194">
        <f t="shared" si="72"/>
        <v>0</v>
      </c>
      <c r="Z228" s="194">
        <v>0</v>
      </c>
      <c r="AA228" s="195">
        <f t="shared" si="73"/>
        <v>0</v>
      </c>
      <c r="AR228" s="100" t="s">
        <v>280</v>
      </c>
      <c r="AT228" s="100" t="s">
        <v>156</v>
      </c>
      <c r="AU228" s="100" t="s">
        <v>165</v>
      </c>
      <c r="AY228" s="100" t="s">
        <v>155</v>
      </c>
      <c r="BE228" s="196">
        <f t="shared" si="74"/>
        <v>0</v>
      </c>
      <c r="BF228" s="196">
        <f t="shared" si="75"/>
        <v>0</v>
      </c>
      <c r="BG228" s="196">
        <f t="shared" si="76"/>
        <v>0</v>
      </c>
      <c r="BH228" s="196">
        <f t="shared" si="77"/>
        <v>0</v>
      </c>
      <c r="BI228" s="196">
        <f t="shared" si="78"/>
        <v>0</v>
      </c>
      <c r="BJ228" s="100" t="s">
        <v>22</v>
      </c>
      <c r="BK228" s="196">
        <f t="shared" si="79"/>
        <v>0</v>
      </c>
      <c r="BL228" s="100" t="s">
        <v>280</v>
      </c>
      <c r="BM228" s="100" t="s">
        <v>796</v>
      </c>
    </row>
    <row r="229" spans="2:63" s="180" customFormat="1" ht="22.35" customHeight="1">
      <c r="B229" s="176"/>
      <c r="C229" s="177"/>
      <c r="D229" s="187" t="s">
        <v>1708</v>
      </c>
      <c r="E229" s="187"/>
      <c r="F229" s="187"/>
      <c r="G229" s="187"/>
      <c r="H229" s="187"/>
      <c r="I229" s="187"/>
      <c r="J229" s="187"/>
      <c r="K229" s="187"/>
      <c r="L229" s="200"/>
      <c r="M229" s="200"/>
      <c r="N229" s="314">
        <f>BK229</f>
        <v>0</v>
      </c>
      <c r="O229" s="315"/>
      <c r="P229" s="315"/>
      <c r="Q229" s="315"/>
      <c r="R229" s="179"/>
      <c r="T229" s="181"/>
      <c r="U229" s="177"/>
      <c r="V229" s="177"/>
      <c r="W229" s="182">
        <f>SUM(W230:W235)</f>
        <v>0</v>
      </c>
      <c r="X229" s="177"/>
      <c r="Y229" s="182">
        <f>SUM(Y230:Y235)</f>
        <v>0</v>
      </c>
      <c r="Z229" s="177"/>
      <c r="AA229" s="183">
        <f>SUM(AA230:AA235)</f>
        <v>0</v>
      </c>
      <c r="AR229" s="184" t="s">
        <v>124</v>
      </c>
      <c r="AT229" s="185" t="s">
        <v>75</v>
      </c>
      <c r="AU229" s="185" t="s">
        <v>124</v>
      </c>
      <c r="AY229" s="184" t="s">
        <v>155</v>
      </c>
      <c r="BK229" s="186">
        <f>SUM(BK230:BK235)</f>
        <v>0</v>
      </c>
    </row>
    <row r="230" spans="2:65" s="110" customFormat="1" ht="57" customHeight="1">
      <c r="B230" s="111"/>
      <c r="C230" s="188" t="s">
        <v>703</v>
      </c>
      <c r="D230" s="188" t="s">
        <v>156</v>
      </c>
      <c r="E230" s="189" t="s">
        <v>1862</v>
      </c>
      <c r="F230" s="316" t="s">
        <v>1712</v>
      </c>
      <c r="G230" s="316"/>
      <c r="H230" s="316"/>
      <c r="I230" s="316"/>
      <c r="J230" s="190" t="s">
        <v>214</v>
      </c>
      <c r="K230" s="191">
        <v>125</v>
      </c>
      <c r="L230" s="317"/>
      <c r="M230" s="317"/>
      <c r="N230" s="318">
        <f aca="true" t="shared" si="80" ref="N230:N235">ROUND(L230*K230,2)</f>
        <v>0</v>
      </c>
      <c r="O230" s="318"/>
      <c r="P230" s="318"/>
      <c r="Q230" s="318"/>
      <c r="R230" s="115"/>
      <c r="T230" s="192" t="s">
        <v>5</v>
      </c>
      <c r="U230" s="193" t="s">
        <v>41</v>
      </c>
      <c r="V230" s="194">
        <v>0</v>
      </c>
      <c r="W230" s="194">
        <f aca="true" t="shared" si="81" ref="W230:W235">V230*K230</f>
        <v>0</v>
      </c>
      <c r="X230" s="194">
        <v>0</v>
      </c>
      <c r="Y230" s="194">
        <f aca="true" t="shared" si="82" ref="Y230:Y235">X230*K230</f>
        <v>0</v>
      </c>
      <c r="Z230" s="194">
        <v>0</v>
      </c>
      <c r="AA230" s="195">
        <f aca="true" t="shared" si="83" ref="AA230:AA235">Z230*K230</f>
        <v>0</v>
      </c>
      <c r="AR230" s="100" t="s">
        <v>280</v>
      </c>
      <c r="AT230" s="100" t="s">
        <v>156</v>
      </c>
      <c r="AU230" s="100" t="s">
        <v>165</v>
      </c>
      <c r="AY230" s="100" t="s">
        <v>155</v>
      </c>
      <c r="BE230" s="196">
        <f aca="true" t="shared" si="84" ref="BE230:BE235">IF(U230="základní",N230,0)</f>
        <v>0</v>
      </c>
      <c r="BF230" s="196">
        <f aca="true" t="shared" si="85" ref="BF230:BF235">IF(U230="snížená",N230,0)</f>
        <v>0</v>
      </c>
      <c r="BG230" s="196">
        <f aca="true" t="shared" si="86" ref="BG230:BG235">IF(U230="zákl. přenesená",N230,0)</f>
        <v>0</v>
      </c>
      <c r="BH230" s="196">
        <f aca="true" t="shared" si="87" ref="BH230:BH235">IF(U230="sníž. přenesená",N230,0)</f>
        <v>0</v>
      </c>
      <c r="BI230" s="196">
        <f aca="true" t="shared" si="88" ref="BI230:BI235">IF(U230="nulová",N230,0)</f>
        <v>0</v>
      </c>
      <c r="BJ230" s="100" t="s">
        <v>22</v>
      </c>
      <c r="BK230" s="196">
        <f aca="true" t="shared" si="89" ref="BK230:BK235">ROUND(L230*K230,2)</f>
        <v>0</v>
      </c>
      <c r="BL230" s="100" t="s">
        <v>280</v>
      </c>
      <c r="BM230" s="100" t="s">
        <v>804</v>
      </c>
    </row>
    <row r="231" spans="2:65" s="110" customFormat="1" ht="31.5" customHeight="1">
      <c r="B231" s="111"/>
      <c r="C231" s="188" t="s">
        <v>707</v>
      </c>
      <c r="D231" s="188" t="s">
        <v>156</v>
      </c>
      <c r="E231" s="189" t="s">
        <v>1863</v>
      </c>
      <c r="F231" s="316" t="s">
        <v>1864</v>
      </c>
      <c r="G231" s="316"/>
      <c r="H231" s="316"/>
      <c r="I231" s="316"/>
      <c r="J231" s="190" t="s">
        <v>214</v>
      </c>
      <c r="K231" s="191">
        <v>20</v>
      </c>
      <c r="L231" s="317"/>
      <c r="M231" s="317"/>
      <c r="N231" s="318">
        <f t="shared" si="80"/>
        <v>0</v>
      </c>
      <c r="O231" s="318"/>
      <c r="P231" s="318"/>
      <c r="Q231" s="318"/>
      <c r="R231" s="115"/>
      <c r="T231" s="192" t="s">
        <v>5</v>
      </c>
      <c r="U231" s="193" t="s">
        <v>41</v>
      </c>
      <c r="V231" s="194">
        <v>0</v>
      </c>
      <c r="W231" s="194">
        <f t="shared" si="81"/>
        <v>0</v>
      </c>
      <c r="X231" s="194">
        <v>0</v>
      </c>
      <c r="Y231" s="194">
        <f t="shared" si="82"/>
        <v>0</v>
      </c>
      <c r="Z231" s="194">
        <v>0</v>
      </c>
      <c r="AA231" s="195">
        <f t="shared" si="83"/>
        <v>0</v>
      </c>
      <c r="AR231" s="100" t="s">
        <v>280</v>
      </c>
      <c r="AT231" s="100" t="s">
        <v>156</v>
      </c>
      <c r="AU231" s="100" t="s">
        <v>165</v>
      </c>
      <c r="AY231" s="100" t="s">
        <v>155</v>
      </c>
      <c r="BE231" s="196">
        <f t="shared" si="84"/>
        <v>0</v>
      </c>
      <c r="BF231" s="196">
        <f t="shared" si="85"/>
        <v>0</v>
      </c>
      <c r="BG231" s="196">
        <f t="shared" si="86"/>
        <v>0</v>
      </c>
      <c r="BH231" s="196">
        <f t="shared" si="87"/>
        <v>0</v>
      </c>
      <c r="BI231" s="196">
        <f t="shared" si="88"/>
        <v>0</v>
      </c>
      <c r="BJ231" s="100" t="s">
        <v>22</v>
      </c>
      <c r="BK231" s="196">
        <f t="shared" si="89"/>
        <v>0</v>
      </c>
      <c r="BL231" s="100" t="s">
        <v>280</v>
      </c>
      <c r="BM231" s="100" t="s">
        <v>812</v>
      </c>
    </row>
    <row r="232" spans="2:65" s="110" customFormat="1" ht="57" customHeight="1">
      <c r="B232" s="111"/>
      <c r="C232" s="188" t="s">
        <v>713</v>
      </c>
      <c r="D232" s="188" t="s">
        <v>156</v>
      </c>
      <c r="E232" s="189" t="s">
        <v>1865</v>
      </c>
      <c r="F232" s="316" t="s">
        <v>1765</v>
      </c>
      <c r="G232" s="316"/>
      <c r="H232" s="316"/>
      <c r="I232" s="316"/>
      <c r="J232" s="190" t="s">
        <v>230</v>
      </c>
      <c r="K232" s="191">
        <v>16</v>
      </c>
      <c r="L232" s="317"/>
      <c r="M232" s="317"/>
      <c r="N232" s="318">
        <f t="shared" si="80"/>
        <v>0</v>
      </c>
      <c r="O232" s="318"/>
      <c r="P232" s="318"/>
      <c r="Q232" s="318"/>
      <c r="R232" s="115"/>
      <c r="T232" s="192" t="s">
        <v>5</v>
      </c>
      <c r="U232" s="193" t="s">
        <v>41</v>
      </c>
      <c r="V232" s="194">
        <v>0</v>
      </c>
      <c r="W232" s="194">
        <f t="shared" si="81"/>
        <v>0</v>
      </c>
      <c r="X232" s="194">
        <v>0</v>
      </c>
      <c r="Y232" s="194">
        <f t="shared" si="82"/>
        <v>0</v>
      </c>
      <c r="Z232" s="194">
        <v>0</v>
      </c>
      <c r="AA232" s="195">
        <f t="shared" si="83"/>
        <v>0</v>
      </c>
      <c r="AR232" s="100" t="s">
        <v>280</v>
      </c>
      <c r="AT232" s="100" t="s">
        <v>156</v>
      </c>
      <c r="AU232" s="100" t="s">
        <v>165</v>
      </c>
      <c r="AY232" s="100" t="s">
        <v>155</v>
      </c>
      <c r="BE232" s="196">
        <f t="shared" si="84"/>
        <v>0</v>
      </c>
      <c r="BF232" s="196">
        <f t="shared" si="85"/>
        <v>0</v>
      </c>
      <c r="BG232" s="196">
        <f t="shared" si="86"/>
        <v>0</v>
      </c>
      <c r="BH232" s="196">
        <f t="shared" si="87"/>
        <v>0</v>
      </c>
      <c r="BI232" s="196">
        <f t="shared" si="88"/>
        <v>0</v>
      </c>
      <c r="BJ232" s="100" t="s">
        <v>22</v>
      </c>
      <c r="BK232" s="196">
        <f t="shared" si="89"/>
        <v>0</v>
      </c>
      <c r="BL232" s="100" t="s">
        <v>280</v>
      </c>
      <c r="BM232" s="100" t="s">
        <v>821</v>
      </c>
    </row>
    <row r="233" spans="2:65" s="110" customFormat="1" ht="44.25" customHeight="1">
      <c r="B233" s="111"/>
      <c r="C233" s="188" t="s">
        <v>718</v>
      </c>
      <c r="D233" s="188" t="s">
        <v>156</v>
      </c>
      <c r="E233" s="189" t="s">
        <v>1866</v>
      </c>
      <c r="F233" s="316" t="s">
        <v>1767</v>
      </c>
      <c r="G233" s="316"/>
      <c r="H233" s="316"/>
      <c r="I233" s="316"/>
      <c r="J233" s="190" t="s">
        <v>230</v>
      </c>
      <c r="K233" s="191">
        <v>4</v>
      </c>
      <c r="L233" s="317"/>
      <c r="M233" s="317"/>
      <c r="N233" s="318">
        <f t="shared" si="80"/>
        <v>0</v>
      </c>
      <c r="O233" s="318"/>
      <c r="P233" s="318"/>
      <c r="Q233" s="318"/>
      <c r="R233" s="115"/>
      <c r="T233" s="192" t="s">
        <v>5</v>
      </c>
      <c r="U233" s="193" t="s">
        <v>41</v>
      </c>
      <c r="V233" s="194">
        <v>0</v>
      </c>
      <c r="W233" s="194">
        <f t="shared" si="81"/>
        <v>0</v>
      </c>
      <c r="X233" s="194">
        <v>0</v>
      </c>
      <c r="Y233" s="194">
        <f t="shared" si="82"/>
        <v>0</v>
      </c>
      <c r="Z233" s="194">
        <v>0</v>
      </c>
      <c r="AA233" s="195">
        <f t="shared" si="83"/>
        <v>0</v>
      </c>
      <c r="AR233" s="100" t="s">
        <v>280</v>
      </c>
      <c r="AT233" s="100" t="s">
        <v>156</v>
      </c>
      <c r="AU233" s="100" t="s">
        <v>165</v>
      </c>
      <c r="AY233" s="100" t="s">
        <v>155</v>
      </c>
      <c r="BE233" s="196">
        <f t="shared" si="84"/>
        <v>0</v>
      </c>
      <c r="BF233" s="196">
        <f t="shared" si="85"/>
        <v>0</v>
      </c>
      <c r="BG233" s="196">
        <f t="shared" si="86"/>
        <v>0</v>
      </c>
      <c r="BH233" s="196">
        <f t="shared" si="87"/>
        <v>0</v>
      </c>
      <c r="BI233" s="196">
        <f t="shared" si="88"/>
        <v>0</v>
      </c>
      <c r="BJ233" s="100" t="s">
        <v>22</v>
      </c>
      <c r="BK233" s="196">
        <f t="shared" si="89"/>
        <v>0</v>
      </c>
      <c r="BL233" s="100" t="s">
        <v>280</v>
      </c>
      <c r="BM233" s="100" t="s">
        <v>837</v>
      </c>
    </row>
    <row r="234" spans="2:65" s="110" customFormat="1" ht="69.75" customHeight="1">
      <c r="B234" s="111"/>
      <c r="C234" s="188" t="s">
        <v>723</v>
      </c>
      <c r="D234" s="188" t="s">
        <v>156</v>
      </c>
      <c r="E234" s="189" t="s">
        <v>1867</v>
      </c>
      <c r="F234" s="316" t="s">
        <v>1868</v>
      </c>
      <c r="G234" s="316"/>
      <c r="H234" s="316"/>
      <c r="I234" s="316"/>
      <c r="J234" s="190" t="s">
        <v>230</v>
      </c>
      <c r="K234" s="191">
        <v>1</v>
      </c>
      <c r="L234" s="317"/>
      <c r="M234" s="317"/>
      <c r="N234" s="318">
        <f t="shared" si="80"/>
        <v>0</v>
      </c>
      <c r="O234" s="318"/>
      <c r="P234" s="318"/>
      <c r="Q234" s="318"/>
      <c r="R234" s="115"/>
      <c r="T234" s="192" t="s">
        <v>5</v>
      </c>
      <c r="U234" s="193" t="s">
        <v>41</v>
      </c>
      <c r="V234" s="194">
        <v>0</v>
      </c>
      <c r="W234" s="194">
        <f t="shared" si="81"/>
        <v>0</v>
      </c>
      <c r="X234" s="194">
        <v>0</v>
      </c>
      <c r="Y234" s="194">
        <f t="shared" si="82"/>
        <v>0</v>
      </c>
      <c r="Z234" s="194">
        <v>0</v>
      </c>
      <c r="AA234" s="195">
        <f t="shared" si="83"/>
        <v>0</v>
      </c>
      <c r="AR234" s="100" t="s">
        <v>280</v>
      </c>
      <c r="AT234" s="100" t="s">
        <v>156</v>
      </c>
      <c r="AU234" s="100" t="s">
        <v>165</v>
      </c>
      <c r="AY234" s="100" t="s">
        <v>155</v>
      </c>
      <c r="BE234" s="196">
        <f t="shared" si="84"/>
        <v>0</v>
      </c>
      <c r="BF234" s="196">
        <f t="shared" si="85"/>
        <v>0</v>
      </c>
      <c r="BG234" s="196">
        <f t="shared" si="86"/>
        <v>0</v>
      </c>
      <c r="BH234" s="196">
        <f t="shared" si="87"/>
        <v>0</v>
      </c>
      <c r="BI234" s="196">
        <f t="shared" si="88"/>
        <v>0</v>
      </c>
      <c r="BJ234" s="100" t="s">
        <v>22</v>
      </c>
      <c r="BK234" s="196">
        <f t="shared" si="89"/>
        <v>0</v>
      </c>
      <c r="BL234" s="100" t="s">
        <v>280</v>
      </c>
      <c r="BM234" s="100" t="s">
        <v>845</v>
      </c>
    </row>
    <row r="235" spans="2:65" s="110" customFormat="1" ht="22.5" customHeight="1">
      <c r="B235" s="111"/>
      <c r="C235" s="188" t="s">
        <v>728</v>
      </c>
      <c r="D235" s="188" t="s">
        <v>156</v>
      </c>
      <c r="E235" s="189" t="s">
        <v>1869</v>
      </c>
      <c r="F235" s="316" t="s">
        <v>1825</v>
      </c>
      <c r="G235" s="316"/>
      <c r="H235" s="316"/>
      <c r="I235" s="316"/>
      <c r="J235" s="190" t="s">
        <v>230</v>
      </c>
      <c r="K235" s="191">
        <v>5</v>
      </c>
      <c r="L235" s="317"/>
      <c r="M235" s="317"/>
      <c r="N235" s="318">
        <f t="shared" si="80"/>
        <v>0</v>
      </c>
      <c r="O235" s="318"/>
      <c r="P235" s="318"/>
      <c r="Q235" s="318"/>
      <c r="R235" s="115"/>
      <c r="T235" s="192" t="s">
        <v>5</v>
      </c>
      <c r="U235" s="193" t="s">
        <v>41</v>
      </c>
      <c r="V235" s="194">
        <v>0</v>
      </c>
      <c r="W235" s="194">
        <f t="shared" si="81"/>
        <v>0</v>
      </c>
      <c r="X235" s="194">
        <v>0</v>
      </c>
      <c r="Y235" s="194">
        <f t="shared" si="82"/>
        <v>0</v>
      </c>
      <c r="Z235" s="194">
        <v>0</v>
      </c>
      <c r="AA235" s="195">
        <f t="shared" si="83"/>
        <v>0</v>
      </c>
      <c r="AR235" s="100" t="s">
        <v>280</v>
      </c>
      <c r="AT235" s="100" t="s">
        <v>156</v>
      </c>
      <c r="AU235" s="100" t="s">
        <v>165</v>
      </c>
      <c r="AY235" s="100" t="s">
        <v>155</v>
      </c>
      <c r="BE235" s="196">
        <f t="shared" si="84"/>
        <v>0</v>
      </c>
      <c r="BF235" s="196">
        <f t="shared" si="85"/>
        <v>0</v>
      </c>
      <c r="BG235" s="196">
        <f t="shared" si="86"/>
        <v>0</v>
      </c>
      <c r="BH235" s="196">
        <f t="shared" si="87"/>
        <v>0</v>
      </c>
      <c r="BI235" s="196">
        <f t="shared" si="88"/>
        <v>0</v>
      </c>
      <c r="BJ235" s="100" t="s">
        <v>22</v>
      </c>
      <c r="BK235" s="196">
        <f t="shared" si="89"/>
        <v>0</v>
      </c>
      <c r="BL235" s="100" t="s">
        <v>280</v>
      </c>
      <c r="BM235" s="100" t="s">
        <v>853</v>
      </c>
    </row>
    <row r="236" spans="2:63" s="180" customFormat="1" ht="22.35" customHeight="1">
      <c r="B236" s="176"/>
      <c r="C236" s="177"/>
      <c r="D236" s="187" t="s">
        <v>1709</v>
      </c>
      <c r="E236" s="187"/>
      <c r="F236" s="187"/>
      <c r="G236" s="187"/>
      <c r="H236" s="187"/>
      <c r="I236" s="187"/>
      <c r="J236" s="187"/>
      <c r="K236" s="187"/>
      <c r="L236" s="200"/>
      <c r="M236" s="200"/>
      <c r="N236" s="314">
        <f>BK236</f>
        <v>0</v>
      </c>
      <c r="O236" s="315"/>
      <c r="P236" s="315"/>
      <c r="Q236" s="315"/>
      <c r="R236" s="179"/>
      <c r="T236" s="181"/>
      <c r="U236" s="177"/>
      <c r="V236" s="177"/>
      <c r="W236" s="182">
        <f>SUM(W237:W239)</f>
        <v>0</v>
      </c>
      <c r="X236" s="177"/>
      <c r="Y236" s="182">
        <f>SUM(Y237:Y239)</f>
        <v>0</v>
      </c>
      <c r="Z236" s="177"/>
      <c r="AA236" s="183">
        <f>SUM(AA237:AA239)</f>
        <v>0</v>
      </c>
      <c r="AR236" s="184" t="s">
        <v>124</v>
      </c>
      <c r="AT236" s="185" t="s">
        <v>75</v>
      </c>
      <c r="AU236" s="185" t="s">
        <v>124</v>
      </c>
      <c r="AY236" s="184" t="s">
        <v>155</v>
      </c>
      <c r="BK236" s="186">
        <f>SUM(BK237:BK239)</f>
        <v>0</v>
      </c>
    </row>
    <row r="237" spans="2:65" s="110" customFormat="1" ht="69.75" customHeight="1">
      <c r="B237" s="111"/>
      <c r="C237" s="188" t="s">
        <v>735</v>
      </c>
      <c r="D237" s="188" t="s">
        <v>156</v>
      </c>
      <c r="E237" s="189" t="s">
        <v>1870</v>
      </c>
      <c r="F237" s="316" t="s">
        <v>1871</v>
      </c>
      <c r="G237" s="316"/>
      <c r="H237" s="316"/>
      <c r="I237" s="316"/>
      <c r="J237" s="190" t="s">
        <v>230</v>
      </c>
      <c r="K237" s="191">
        <v>8</v>
      </c>
      <c r="L237" s="317"/>
      <c r="M237" s="317"/>
      <c r="N237" s="318">
        <f>ROUND(L237*K237,2)</f>
        <v>0</v>
      </c>
      <c r="O237" s="318"/>
      <c r="P237" s="318"/>
      <c r="Q237" s="318"/>
      <c r="R237" s="115"/>
      <c r="T237" s="192" t="s">
        <v>5</v>
      </c>
      <c r="U237" s="193" t="s">
        <v>41</v>
      </c>
      <c r="V237" s="194">
        <v>0</v>
      </c>
      <c r="W237" s="194">
        <f>V237*K237</f>
        <v>0</v>
      </c>
      <c r="X237" s="194">
        <v>0</v>
      </c>
      <c r="Y237" s="194">
        <f>X237*K237</f>
        <v>0</v>
      </c>
      <c r="Z237" s="194">
        <v>0</v>
      </c>
      <c r="AA237" s="195">
        <f>Z237*K237</f>
        <v>0</v>
      </c>
      <c r="AR237" s="100" t="s">
        <v>280</v>
      </c>
      <c r="AT237" s="100" t="s">
        <v>156</v>
      </c>
      <c r="AU237" s="100" t="s">
        <v>165</v>
      </c>
      <c r="AY237" s="100" t="s">
        <v>155</v>
      </c>
      <c r="BE237" s="196">
        <f>IF(U237="základní",N237,0)</f>
        <v>0</v>
      </c>
      <c r="BF237" s="196">
        <f>IF(U237="snížená",N237,0)</f>
        <v>0</v>
      </c>
      <c r="BG237" s="196">
        <f>IF(U237="zákl. přenesená",N237,0)</f>
        <v>0</v>
      </c>
      <c r="BH237" s="196">
        <f>IF(U237="sníž. přenesená",N237,0)</f>
        <v>0</v>
      </c>
      <c r="BI237" s="196">
        <f>IF(U237="nulová",N237,0)</f>
        <v>0</v>
      </c>
      <c r="BJ237" s="100" t="s">
        <v>22</v>
      </c>
      <c r="BK237" s="196">
        <f>ROUND(L237*K237,2)</f>
        <v>0</v>
      </c>
      <c r="BL237" s="100" t="s">
        <v>280</v>
      </c>
      <c r="BM237" s="100" t="s">
        <v>1872</v>
      </c>
    </row>
    <row r="238" spans="2:65" s="110" customFormat="1" ht="69.75" customHeight="1">
      <c r="B238" s="111"/>
      <c r="C238" s="188" t="s">
        <v>740</v>
      </c>
      <c r="D238" s="188" t="s">
        <v>156</v>
      </c>
      <c r="E238" s="189" t="s">
        <v>1873</v>
      </c>
      <c r="F238" s="316" t="s">
        <v>1874</v>
      </c>
      <c r="G238" s="316"/>
      <c r="H238" s="316"/>
      <c r="I238" s="316"/>
      <c r="J238" s="190" t="s">
        <v>230</v>
      </c>
      <c r="K238" s="191">
        <v>9</v>
      </c>
      <c r="L238" s="317"/>
      <c r="M238" s="317"/>
      <c r="N238" s="318">
        <f>ROUND(L238*K238,2)</f>
        <v>0</v>
      </c>
      <c r="O238" s="318"/>
      <c r="P238" s="318"/>
      <c r="Q238" s="318"/>
      <c r="R238" s="115"/>
      <c r="T238" s="192" t="s">
        <v>5</v>
      </c>
      <c r="U238" s="193" t="s">
        <v>41</v>
      </c>
      <c r="V238" s="194">
        <v>0</v>
      </c>
      <c r="W238" s="194">
        <f>V238*K238</f>
        <v>0</v>
      </c>
      <c r="X238" s="194">
        <v>0</v>
      </c>
      <c r="Y238" s="194">
        <f>X238*K238</f>
        <v>0</v>
      </c>
      <c r="Z238" s="194">
        <v>0</v>
      </c>
      <c r="AA238" s="195">
        <f>Z238*K238</f>
        <v>0</v>
      </c>
      <c r="AR238" s="100" t="s">
        <v>280</v>
      </c>
      <c r="AT238" s="100" t="s">
        <v>156</v>
      </c>
      <c r="AU238" s="100" t="s">
        <v>165</v>
      </c>
      <c r="AY238" s="100" t="s">
        <v>155</v>
      </c>
      <c r="BE238" s="196">
        <f>IF(U238="základní",N238,0)</f>
        <v>0</v>
      </c>
      <c r="BF238" s="196">
        <f>IF(U238="snížená",N238,0)</f>
        <v>0</v>
      </c>
      <c r="BG238" s="196">
        <f>IF(U238="zákl. přenesená",N238,0)</f>
        <v>0</v>
      </c>
      <c r="BH238" s="196">
        <f>IF(U238="sníž. přenesená",N238,0)</f>
        <v>0</v>
      </c>
      <c r="BI238" s="196">
        <f>IF(U238="nulová",N238,0)</f>
        <v>0</v>
      </c>
      <c r="BJ238" s="100" t="s">
        <v>22</v>
      </c>
      <c r="BK238" s="196">
        <f>ROUND(L238*K238,2)</f>
        <v>0</v>
      </c>
      <c r="BL238" s="100" t="s">
        <v>280</v>
      </c>
      <c r="BM238" s="100" t="s">
        <v>1875</v>
      </c>
    </row>
    <row r="239" spans="2:65" s="110" customFormat="1" ht="57" customHeight="1">
      <c r="B239" s="111"/>
      <c r="C239" s="188" t="s">
        <v>746</v>
      </c>
      <c r="D239" s="188" t="s">
        <v>156</v>
      </c>
      <c r="E239" s="189" t="s">
        <v>1876</v>
      </c>
      <c r="F239" s="316" t="s">
        <v>1877</v>
      </c>
      <c r="G239" s="316"/>
      <c r="H239" s="316"/>
      <c r="I239" s="316"/>
      <c r="J239" s="190" t="s">
        <v>230</v>
      </c>
      <c r="K239" s="191">
        <v>4</v>
      </c>
      <c r="L239" s="317"/>
      <c r="M239" s="317"/>
      <c r="N239" s="318">
        <f>ROUND(L239*K239,2)</f>
        <v>0</v>
      </c>
      <c r="O239" s="318"/>
      <c r="P239" s="318"/>
      <c r="Q239" s="318"/>
      <c r="R239" s="115"/>
      <c r="T239" s="192" t="s">
        <v>5</v>
      </c>
      <c r="U239" s="193" t="s">
        <v>41</v>
      </c>
      <c r="V239" s="194">
        <v>0</v>
      </c>
      <c r="W239" s="194">
        <f>V239*K239</f>
        <v>0</v>
      </c>
      <c r="X239" s="194">
        <v>0</v>
      </c>
      <c r="Y239" s="194">
        <f>X239*K239</f>
        <v>0</v>
      </c>
      <c r="Z239" s="194">
        <v>0</v>
      </c>
      <c r="AA239" s="195">
        <f>Z239*K239</f>
        <v>0</v>
      </c>
      <c r="AR239" s="100" t="s">
        <v>280</v>
      </c>
      <c r="AT239" s="100" t="s">
        <v>156</v>
      </c>
      <c r="AU239" s="100" t="s">
        <v>165</v>
      </c>
      <c r="AY239" s="100" t="s">
        <v>155</v>
      </c>
      <c r="BE239" s="196">
        <f>IF(U239="základní",N239,0)</f>
        <v>0</v>
      </c>
      <c r="BF239" s="196">
        <f>IF(U239="snížená",N239,0)</f>
        <v>0</v>
      </c>
      <c r="BG239" s="196">
        <f>IF(U239="zákl. přenesená",N239,0)</f>
        <v>0</v>
      </c>
      <c r="BH239" s="196">
        <f>IF(U239="sníž. přenesená",N239,0)</f>
        <v>0</v>
      </c>
      <c r="BI239" s="196">
        <f>IF(U239="nulová",N239,0)</f>
        <v>0</v>
      </c>
      <c r="BJ239" s="100" t="s">
        <v>22</v>
      </c>
      <c r="BK239" s="196">
        <f>ROUND(L239*K239,2)</f>
        <v>0</v>
      </c>
      <c r="BL239" s="100" t="s">
        <v>280</v>
      </c>
      <c r="BM239" s="100" t="s">
        <v>1878</v>
      </c>
    </row>
    <row r="240" spans="2:63" s="180" customFormat="1" ht="22.35" customHeight="1">
      <c r="B240" s="176"/>
      <c r="C240" s="177"/>
      <c r="D240" s="187" t="s">
        <v>1710</v>
      </c>
      <c r="E240" s="187"/>
      <c r="F240" s="187"/>
      <c r="G240" s="187"/>
      <c r="H240" s="187"/>
      <c r="I240" s="187"/>
      <c r="J240" s="187"/>
      <c r="K240" s="187"/>
      <c r="L240" s="200"/>
      <c r="M240" s="200"/>
      <c r="N240" s="314">
        <f>BK240</f>
        <v>0</v>
      </c>
      <c r="O240" s="315"/>
      <c r="P240" s="315"/>
      <c r="Q240" s="315"/>
      <c r="R240" s="179"/>
      <c r="T240" s="181"/>
      <c r="U240" s="177"/>
      <c r="V240" s="177"/>
      <c r="W240" s="182">
        <f>SUM(W241:W255)</f>
        <v>0</v>
      </c>
      <c r="X240" s="177"/>
      <c r="Y240" s="182">
        <f>SUM(Y241:Y255)</f>
        <v>0</v>
      </c>
      <c r="Z240" s="177"/>
      <c r="AA240" s="183">
        <f>SUM(AA241:AA255)</f>
        <v>0</v>
      </c>
      <c r="AR240" s="184" t="s">
        <v>124</v>
      </c>
      <c r="AT240" s="185" t="s">
        <v>75</v>
      </c>
      <c r="AU240" s="185" t="s">
        <v>124</v>
      </c>
      <c r="AY240" s="184" t="s">
        <v>155</v>
      </c>
      <c r="BK240" s="186">
        <f>SUM(BK241:BK255)</f>
        <v>0</v>
      </c>
    </row>
    <row r="241" spans="2:65" s="110" customFormat="1" ht="31.5" customHeight="1">
      <c r="B241" s="111"/>
      <c r="C241" s="188" t="s">
        <v>750</v>
      </c>
      <c r="D241" s="188" t="s">
        <v>156</v>
      </c>
      <c r="E241" s="189" t="s">
        <v>1879</v>
      </c>
      <c r="F241" s="316" t="s">
        <v>1880</v>
      </c>
      <c r="G241" s="316"/>
      <c r="H241" s="316"/>
      <c r="I241" s="316"/>
      <c r="J241" s="190" t="s">
        <v>230</v>
      </c>
      <c r="K241" s="191">
        <v>55</v>
      </c>
      <c r="L241" s="317"/>
      <c r="M241" s="317"/>
      <c r="N241" s="318">
        <f aca="true" t="shared" si="90" ref="N241:N252">ROUND(L241*K241,2)</f>
        <v>0</v>
      </c>
      <c r="O241" s="318"/>
      <c r="P241" s="318"/>
      <c r="Q241" s="318"/>
      <c r="R241" s="115"/>
      <c r="T241" s="192" t="s">
        <v>5</v>
      </c>
      <c r="U241" s="193" t="s">
        <v>41</v>
      </c>
      <c r="V241" s="194">
        <v>0</v>
      </c>
      <c r="W241" s="194">
        <f aca="true" t="shared" si="91" ref="W241:W252">V241*K241</f>
        <v>0</v>
      </c>
      <c r="X241" s="194">
        <v>0</v>
      </c>
      <c r="Y241" s="194">
        <f aca="true" t="shared" si="92" ref="Y241:Y252">X241*K241</f>
        <v>0</v>
      </c>
      <c r="Z241" s="194">
        <v>0</v>
      </c>
      <c r="AA241" s="195">
        <f aca="true" t="shared" si="93" ref="AA241:AA252">Z241*K241</f>
        <v>0</v>
      </c>
      <c r="AR241" s="100" t="s">
        <v>280</v>
      </c>
      <c r="AT241" s="100" t="s">
        <v>156</v>
      </c>
      <c r="AU241" s="100" t="s">
        <v>165</v>
      </c>
      <c r="AY241" s="100" t="s">
        <v>155</v>
      </c>
      <c r="BE241" s="196">
        <f aca="true" t="shared" si="94" ref="BE241:BE252">IF(U241="základní",N241,0)</f>
        <v>0</v>
      </c>
      <c r="BF241" s="196">
        <f aca="true" t="shared" si="95" ref="BF241:BF252">IF(U241="snížená",N241,0)</f>
        <v>0</v>
      </c>
      <c r="BG241" s="196">
        <f aca="true" t="shared" si="96" ref="BG241:BG252">IF(U241="zákl. přenesená",N241,0)</f>
        <v>0</v>
      </c>
      <c r="BH241" s="196">
        <f aca="true" t="shared" si="97" ref="BH241:BH252">IF(U241="sníž. přenesená",N241,0)</f>
        <v>0</v>
      </c>
      <c r="BI241" s="196">
        <f aca="true" t="shared" si="98" ref="BI241:BI252">IF(U241="nulová",N241,0)</f>
        <v>0</v>
      </c>
      <c r="BJ241" s="100" t="s">
        <v>22</v>
      </c>
      <c r="BK241" s="196">
        <f aca="true" t="shared" si="99" ref="BK241:BK252">ROUND(L241*K241,2)</f>
        <v>0</v>
      </c>
      <c r="BL241" s="100" t="s">
        <v>280</v>
      </c>
      <c r="BM241" s="100" t="s">
        <v>1881</v>
      </c>
    </row>
    <row r="242" spans="2:65" s="110" customFormat="1" ht="31.5" customHeight="1">
      <c r="B242" s="111"/>
      <c r="C242" s="188" t="s">
        <v>27</v>
      </c>
      <c r="D242" s="188" t="s">
        <v>156</v>
      </c>
      <c r="E242" s="189" t="s">
        <v>1882</v>
      </c>
      <c r="F242" s="316" t="s">
        <v>1883</v>
      </c>
      <c r="G242" s="316"/>
      <c r="H242" s="316"/>
      <c r="I242" s="316"/>
      <c r="J242" s="190" t="s">
        <v>230</v>
      </c>
      <c r="K242" s="191">
        <v>18</v>
      </c>
      <c r="L242" s="317"/>
      <c r="M242" s="317"/>
      <c r="N242" s="318">
        <f t="shared" si="90"/>
        <v>0</v>
      </c>
      <c r="O242" s="318"/>
      <c r="P242" s="318"/>
      <c r="Q242" s="318"/>
      <c r="R242" s="115"/>
      <c r="T242" s="192" t="s">
        <v>5</v>
      </c>
      <c r="U242" s="193" t="s">
        <v>41</v>
      </c>
      <c r="V242" s="194">
        <v>0</v>
      </c>
      <c r="W242" s="194">
        <f t="shared" si="91"/>
        <v>0</v>
      </c>
      <c r="X242" s="194">
        <v>0</v>
      </c>
      <c r="Y242" s="194">
        <f t="shared" si="92"/>
        <v>0</v>
      </c>
      <c r="Z242" s="194">
        <v>0</v>
      </c>
      <c r="AA242" s="195">
        <f t="shared" si="93"/>
        <v>0</v>
      </c>
      <c r="AR242" s="100" t="s">
        <v>280</v>
      </c>
      <c r="AT242" s="100" t="s">
        <v>156</v>
      </c>
      <c r="AU242" s="100" t="s">
        <v>165</v>
      </c>
      <c r="AY242" s="100" t="s">
        <v>155</v>
      </c>
      <c r="BE242" s="196">
        <f t="shared" si="94"/>
        <v>0</v>
      </c>
      <c r="BF242" s="196">
        <f t="shared" si="95"/>
        <v>0</v>
      </c>
      <c r="BG242" s="196">
        <f t="shared" si="96"/>
        <v>0</v>
      </c>
      <c r="BH242" s="196">
        <f t="shared" si="97"/>
        <v>0</v>
      </c>
      <c r="BI242" s="196">
        <f t="shared" si="98"/>
        <v>0</v>
      </c>
      <c r="BJ242" s="100" t="s">
        <v>22</v>
      </c>
      <c r="BK242" s="196">
        <f t="shared" si="99"/>
        <v>0</v>
      </c>
      <c r="BL242" s="100" t="s">
        <v>280</v>
      </c>
      <c r="BM242" s="100" t="s">
        <v>1884</v>
      </c>
    </row>
    <row r="243" spans="2:65" s="110" customFormat="1" ht="22.5" customHeight="1">
      <c r="B243" s="111"/>
      <c r="C243" s="188" t="s">
        <v>757</v>
      </c>
      <c r="D243" s="188" t="s">
        <v>156</v>
      </c>
      <c r="E243" s="189" t="s">
        <v>1885</v>
      </c>
      <c r="F243" s="316" t="s">
        <v>1886</v>
      </c>
      <c r="G243" s="316"/>
      <c r="H243" s="316"/>
      <c r="I243" s="316"/>
      <c r="J243" s="190" t="s">
        <v>230</v>
      </c>
      <c r="K243" s="191">
        <v>80</v>
      </c>
      <c r="L243" s="317"/>
      <c r="M243" s="317"/>
      <c r="N243" s="318">
        <f t="shared" si="90"/>
        <v>0</v>
      </c>
      <c r="O243" s="318"/>
      <c r="P243" s="318"/>
      <c r="Q243" s="318"/>
      <c r="R243" s="115"/>
      <c r="T243" s="192" t="s">
        <v>5</v>
      </c>
      <c r="U243" s="193" t="s">
        <v>41</v>
      </c>
      <c r="V243" s="194">
        <v>0</v>
      </c>
      <c r="W243" s="194">
        <f t="shared" si="91"/>
        <v>0</v>
      </c>
      <c r="X243" s="194">
        <v>0</v>
      </c>
      <c r="Y243" s="194">
        <f t="shared" si="92"/>
        <v>0</v>
      </c>
      <c r="Z243" s="194">
        <v>0</v>
      </c>
      <c r="AA243" s="195">
        <f t="shared" si="93"/>
        <v>0</v>
      </c>
      <c r="AR243" s="100" t="s">
        <v>280</v>
      </c>
      <c r="AT243" s="100" t="s">
        <v>156</v>
      </c>
      <c r="AU243" s="100" t="s">
        <v>165</v>
      </c>
      <c r="AY243" s="100" t="s">
        <v>155</v>
      </c>
      <c r="BE243" s="196">
        <f t="shared" si="94"/>
        <v>0</v>
      </c>
      <c r="BF243" s="196">
        <f t="shared" si="95"/>
        <v>0</v>
      </c>
      <c r="BG243" s="196">
        <f t="shared" si="96"/>
        <v>0</v>
      </c>
      <c r="BH243" s="196">
        <f t="shared" si="97"/>
        <v>0</v>
      </c>
      <c r="BI243" s="196">
        <f t="shared" si="98"/>
        <v>0</v>
      </c>
      <c r="BJ243" s="100" t="s">
        <v>22</v>
      </c>
      <c r="BK243" s="196">
        <f t="shared" si="99"/>
        <v>0</v>
      </c>
      <c r="BL243" s="100" t="s">
        <v>280</v>
      </c>
      <c r="BM243" s="100" t="s">
        <v>1887</v>
      </c>
    </row>
    <row r="244" spans="2:65" s="110" customFormat="1" ht="31.5" customHeight="1">
      <c r="B244" s="111"/>
      <c r="C244" s="188" t="s">
        <v>762</v>
      </c>
      <c r="D244" s="188" t="s">
        <v>156</v>
      </c>
      <c r="E244" s="189" t="s">
        <v>1888</v>
      </c>
      <c r="F244" s="316" t="s">
        <v>1889</v>
      </c>
      <c r="G244" s="316"/>
      <c r="H244" s="316"/>
      <c r="I244" s="316"/>
      <c r="J244" s="190" t="s">
        <v>230</v>
      </c>
      <c r="K244" s="191">
        <v>4</v>
      </c>
      <c r="L244" s="317"/>
      <c r="M244" s="317"/>
      <c r="N244" s="318">
        <f t="shared" si="90"/>
        <v>0</v>
      </c>
      <c r="O244" s="318"/>
      <c r="P244" s="318"/>
      <c r="Q244" s="318"/>
      <c r="R244" s="115"/>
      <c r="T244" s="192" t="s">
        <v>5</v>
      </c>
      <c r="U244" s="193" t="s">
        <v>41</v>
      </c>
      <c r="V244" s="194">
        <v>0</v>
      </c>
      <c r="W244" s="194">
        <f t="shared" si="91"/>
        <v>0</v>
      </c>
      <c r="X244" s="194">
        <v>0</v>
      </c>
      <c r="Y244" s="194">
        <f t="shared" si="92"/>
        <v>0</v>
      </c>
      <c r="Z244" s="194">
        <v>0</v>
      </c>
      <c r="AA244" s="195">
        <f t="shared" si="93"/>
        <v>0</v>
      </c>
      <c r="AR244" s="100" t="s">
        <v>280</v>
      </c>
      <c r="AT244" s="100" t="s">
        <v>156</v>
      </c>
      <c r="AU244" s="100" t="s">
        <v>165</v>
      </c>
      <c r="AY244" s="100" t="s">
        <v>155</v>
      </c>
      <c r="BE244" s="196">
        <f t="shared" si="94"/>
        <v>0</v>
      </c>
      <c r="BF244" s="196">
        <f t="shared" si="95"/>
        <v>0</v>
      </c>
      <c r="BG244" s="196">
        <f t="shared" si="96"/>
        <v>0</v>
      </c>
      <c r="BH244" s="196">
        <f t="shared" si="97"/>
        <v>0</v>
      </c>
      <c r="BI244" s="196">
        <f t="shared" si="98"/>
        <v>0</v>
      </c>
      <c r="BJ244" s="100" t="s">
        <v>22</v>
      </c>
      <c r="BK244" s="196">
        <f t="shared" si="99"/>
        <v>0</v>
      </c>
      <c r="BL244" s="100" t="s">
        <v>280</v>
      </c>
      <c r="BM244" s="100" t="s">
        <v>1890</v>
      </c>
    </row>
    <row r="245" spans="2:65" s="110" customFormat="1" ht="44.25" customHeight="1">
      <c r="B245" s="111"/>
      <c r="C245" s="188" t="s">
        <v>767</v>
      </c>
      <c r="D245" s="188" t="s">
        <v>156</v>
      </c>
      <c r="E245" s="189" t="s">
        <v>1891</v>
      </c>
      <c r="F245" s="316" t="s">
        <v>1892</v>
      </c>
      <c r="G245" s="316"/>
      <c r="H245" s="316"/>
      <c r="I245" s="316"/>
      <c r="J245" s="190" t="s">
        <v>1893</v>
      </c>
      <c r="K245" s="191">
        <v>5</v>
      </c>
      <c r="L245" s="317"/>
      <c r="M245" s="317"/>
      <c r="N245" s="318">
        <f t="shared" si="90"/>
        <v>0</v>
      </c>
      <c r="O245" s="318"/>
      <c r="P245" s="318"/>
      <c r="Q245" s="318"/>
      <c r="R245" s="115"/>
      <c r="T245" s="192" t="s">
        <v>5</v>
      </c>
      <c r="U245" s="193" t="s">
        <v>41</v>
      </c>
      <c r="V245" s="194">
        <v>0</v>
      </c>
      <c r="W245" s="194">
        <f t="shared" si="91"/>
        <v>0</v>
      </c>
      <c r="X245" s="194">
        <v>0</v>
      </c>
      <c r="Y245" s="194">
        <f t="shared" si="92"/>
        <v>0</v>
      </c>
      <c r="Z245" s="194">
        <v>0</v>
      </c>
      <c r="AA245" s="195">
        <f t="shared" si="93"/>
        <v>0</v>
      </c>
      <c r="AR245" s="100" t="s">
        <v>280</v>
      </c>
      <c r="AT245" s="100" t="s">
        <v>156</v>
      </c>
      <c r="AU245" s="100" t="s">
        <v>165</v>
      </c>
      <c r="AY245" s="100" t="s">
        <v>155</v>
      </c>
      <c r="BE245" s="196">
        <f t="shared" si="94"/>
        <v>0</v>
      </c>
      <c r="BF245" s="196">
        <f t="shared" si="95"/>
        <v>0</v>
      </c>
      <c r="BG245" s="196">
        <f t="shared" si="96"/>
        <v>0</v>
      </c>
      <c r="BH245" s="196">
        <f t="shared" si="97"/>
        <v>0</v>
      </c>
      <c r="BI245" s="196">
        <f t="shared" si="98"/>
        <v>0</v>
      </c>
      <c r="BJ245" s="100" t="s">
        <v>22</v>
      </c>
      <c r="BK245" s="196">
        <f t="shared" si="99"/>
        <v>0</v>
      </c>
      <c r="BL245" s="100" t="s">
        <v>280</v>
      </c>
      <c r="BM245" s="100" t="s">
        <v>1894</v>
      </c>
    </row>
    <row r="246" spans="2:65" s="110" customFormat="1" ht="44.25" customHeight="1">
      <c r="B246" s="111"/>
      <c r="C246" s="188" t="s">
        <v>771</v>
      </c>
      <c r="D246" s="188" t="s">
        <v>156</v>
      </c>
      <c r="E246" s="189" t="s">
        <v>1895</v>
      </c>
      <c r="F246" s="316" t="s">
        <v>1896</v>
      </c>
      <c r="G246" s="316"/>
      <c r="H246" s="316"/>
      <c r="I246" s="316"/>
      <c r="J246" s="190" t="s">
        <v>230</v>
      </c>
      <c r="K246" s="191">
        <v>1</v>
      </c>
      <c r="L246" s="317"/>
      <c r="M246" s="317"/>
      <c r="N246" s="318">
        <f t="shared" si="90"/>
        <v>0</v>
      </c>
      <c r="O246" s="318"/>
      <c r="P246" s="318"/>
      <c r="Q246" s="318"/>
      <c r="R246" s="115"/>
      <c r="T246" s="192" t="s">
        <v>5</v>
      </c>
      <c r="U246" s="193" t="s">
        <v>41</v>
      </c>
      <c r="V246" s="194">
        <v>0</v>
      </c>
      <c r="W246" s="194">
        <f t="shared" si="91"/>
        <v>0</v>
      </c>
      <c r="X246" s="194">
        <v>0</v>
      </c>
      <c r="Y246" s="194">
        <f t="shared" si="92"/>
        <v>0</v>
      </c>
      <c r="Z246" s="194">
        <v>0</v>
      </c>
      <c r="AA246" s="195">
        <f t="shared" si="93"/>
        <v>0</v>
      </c>
      <c r="AR246" s="100" t="s">
        <v>280</v>
      </c>
      <c r="AT246" s="100" t="s">
        <v>156</v>
      </c>
      <c r="AU246" s="100" t="s">
        <v>165</v>
      </c>
      <c r="AY246" s="100" t="s">
        <v>155</v>
      </c>
      <c r="BE246" s="196">
        <f t="shared" si="94"/>
        <v>0</v>
      </c>
      <c r="BF246" s="196">
        <f t="shared" si="95"/>
        <v>0</v>
      </c>
      <c r="BG246" s="196">
        <f t="shared" si="96"/>
        <v>0</v>
      </c>
      <c r="BH246" s="196">
        <f t="shared" si="97"/>
        <v>0</v>
      </c>
      <c r="BI246" s="196">
        <f t="shared" si="98"/>
        <v>0</v>
      </c>
      <c r="BJ246" s="100" t="s">
        <v>22</v>
      </c>
      <c r="BK246" s="196">
        <f t="shared" si="99"/>
        <v>0</v>
      </c>
      <c r="BL246" s="100" t="s">
        <v>280</v>
      </c>
      <c r="BM246" s="100" t="s">
        <v>1897</v>
      </c>
    </row>
    <row r="247" spans="2:65" s="110" customFormat="1" ht="31.5" customHeight="1">
      <c r="B247" s="111"/>
      <c r="C247" s="188" t="s">
        <v>776</v>
      </c>
      <c r="D247" s="188" t="s">
        <v>156</v>
      </c>
      <c r="E247" s="189" t="s">
        <v>1898</v>
      </c>
      <c r="F247" s="316" t="s">
        <v>1899</v>
      </c>
      <c r="G247" s="316"/>
      <c r="H247" s="316"/>
      <c r="I247" s="316"/>
      <c r="J247" s="190" t="s">
        <v>230</v>
      </c>
      <c r="K247" s="191">
        <v>14</v>
      </c>
      <c r="L247" s="317"/>
      <c r="M247" s="317"/>
      <c r="N247" s="318">
        <f t="shared" si="90"/>
        <v>0</v>
      </c>
      <c r="O247" s="318"/>
      <c r="P247" s="318"/>
      <c r="Q247" s="318"/>
      <c r="R247" s="115"/>
      <c r="T247" s="192" t="s">
        <v>5</v>
      </c>
      <c r="U247" s="193" t="s">
        <v>41</v>
      </c>
      <c r="V247" s="194">
        <v>0</v>
      </c>
      <c r="W247" s="194">
        <f t="shared" si="91"/>
        <v>0</v>
      </c>
      <c r="X247" s="194">
        <v>0</v>
      </c>
      <c r="Y247" s="194">
        <f t="shared" si="92"/>
        <v>0</v>
      </c>
      <c r="Z247" s="194">
        <v>0</v>
      </c>
      <c r="AA247" s="195">
        <f t="shared" si="93"/>
        <v>0</v>
      </c>
      <c r="AR247" s="100" t="s">
        <v>280</v>
      </c>
      <c r="AT247" s="100" t="s">
        <v>156</v>
      </c>
      <c r="AU247" s="100" t="s">
        <v>165</v>
      </c>
      <c r="AY247" s="100" t="s">
        <v>155</v>
      </c>
      <c r="BE247" s="196">
        <f t="shared" si="94"/>
        <v>0</v>
      </c>
      <c r="BF247" s="196">
        <f t="shared" si="95"/>
        <v>0</v>
      </c>
      <c r="BG247" s="196">
        <f t="shared" si="96"/>
        <v>0</v>
      </c>
      <c r="BH247" s="196">
        <f t="shared" si="97"/>
        <v>0</v>
      </c>
      <c r="BI247" s="196">
        <f t="shared" si="98"/>
        <v>0</v>
      </c>
      <c r="BJ247" s="100" t="s">
        <v>22</v>
      </c>
      <c r="BK247" s="196">
        <f t="shared" si="99"/>
        <v>0</v>
      </c>
      <c r="BL247" s="100" t="s">
        <v>280</v>
      </c>
      <c r="BM247" s="100" t="s">
        <v>1900</v>
      </c>
    </row>
    <row r="248" spans="2:65" s="110" customFormat="1" ht="31.5" customHeight="1">
      <c r="B248" s="111"/>
      <c r="C248" s="188" t="s">
        <v>780</v>
      </c>
      <c r="D248" s="188" t="s">
        <v>156</v>
      </c>
      <c r="E248" s="189" t="s">
        <v>1901</v>
      </c>
      <c r="F248" s="316" t="s">
        <v>1902</v>
      </c>
      <c r="G248" s="316"/>
      <c r="H248" s="316"/>
      <c r="I248" s="316"/>
      <c r="J248" s="190" t="s">
        <v>230</v>
      </c>
      <c r="K248" s="191">
        <v>15</v>
      </c>
      <c r="L248" s="317"/>
      <c r="M248" s="317"/>
      <c r="N248" s="318">
        <f t="shared" si="90"/>
        <v>0</v>
      </c>
      <c r="O248" s="318"/>
      <c r="P248" s="318"/>
      <c r="Q248" s="318"/>
      <c r="R248" s="115"/>
      <c r="T248" s="192" t="s">
        <v>5</v>
      </c>
      <c r="U248" s="193" t="s">
        <v>41</v>
      </c>
      <c r="V248" s="194">
        <v>0</v>
      </c>
      <c r="W248" s="194">
        <f t="shared" si="91"/>
        <v>0</v>
      </c>
      <c r="X248" s="194">
        <v>0</v>
      </c>
      <c r="Y248" s="194">
        <f t="shared" si="92"/>
        <v>0</v>
      </c>
      <c r="Z248" s="194">
        <v>0</v>
      </c>
      <c r="AA248" s="195">
        <f t="shared" si="93"/>
        <v>0</v>
      </c>
      <c r="AR248" s="100" t="s">
        <v>280</v>
      </c>
      <c r="AT248" s="100" t="s">
        <v>156</v>
      </c>
      <c r="AU248" s="100" t="s">
        <v>165</v>
      </c>
      <c r="AY248" s="100" t="s">
        <v>155</v>
      </c>
      <c r="BE248" s="196">
        <f t="shared" si="94"/>
        <v>0</v>
      </c>
      <c r="BF248" s="196">
        <f t="shared" si="95"/>
        <v>0</v>
      </c>
      <c r="BG248" s="196">
        <f t="shared" si="96"/>
        <v>0</v>
      </c>
      <c r="BH248" s="196">
        <f t="shared" si="97"/>
        <v>0</v>
      </c>
      <c r="BI248" s="196">
        <f t="shared" si="98"/>
        <v>0</v>
      </c>
      <c r="BJ248" s="100" t="s">
        <v>22</v>
      </c>
      <c r="BK248" s="196">
        <f t="shared" si="99"/>
        <v>0</v>
      </c>
      <c r="BL248" s="100" t="s">
        <v>280</v>
      </c>
      <c r="BM248" s="100" t="s">
        <v>1903</v>
      </c>
    </row>
    <row r="249" spans="2:65" s="110" customFormat="1" ht="31.5" customHeight="1">
      <c r="B249" s="111"/>
      <c r="C249" s="188" t="s">
        <v>784</v>
      </c>
      <c r="D249" s="188" t="s">
        <v>156</v>
      </c>
      <c r="E249" s="189" t="s">
        <v>1904</v>
      </c>
      <c r="F249" s="316" t="s">
        <v>1728</v>
      </c>
      <c r="G249" s="316"/>
      <c r="H249" s="316"/>
      <c r="I249" s="316"/>
      <c r="J249" s="190" t="s">
        <v>230</v>
      </c>
      <c r="K249" s="191">
        <v>2</v>
      </c>
      <c r="L249" s="317"/>
      <c r="M249" s="317"/>
      <c r="N249" s="318">
        <f t="shared" si="90"/>
        <v>0</v>
      </c>
      <c r="O249" s="318"/>
      <c r="P249" s="318"/>
      <c r="Q249" s="318"/>
      <c r="R249" s="115"/>
      <c r="T249" s="192" t="s">
        <v>5</v>
      </c>
      <c r="U249" s="193" t="s">
        <v>41</v>
      </c>
      <c r="V249" s="194">
        <v>0</v>
      </c>
      <c r="W249" s="194">
        <f t="shared" si="91"/>
        <v>0</v>
      </c>
      <c r="X249" s="194">
        <v>0</v>
      </c>
      <c r="Y249" s="194">
        <f t="shared" si="92"/>
        <v>0</v>
      </c>
      <c r="Z249" s="194">
        <v>0</v>
      </c>
      <c r="AA249" s="195">
        <f t="shared" si="93"/>
        <v>0</v>
      </c>
      <c r="AR249" s="100" t="s">
        <v>280</v>
      </c>
      <c r="AT249" s="100" t="s">
        <v>156</v>
      </c>
      <c r="AU249" s="100" t="s">
        <v>165</v>
      </c>
      <c r="AY249" s="100" t="s">
        <v>155</v>
      </c>
      <c r="BE249" s="196">
        <f t="shared" si="94"/>
        <v>0</v>
      </c>
      <c r="BF249" s="196">
        <f t="shared" si="95"/>
        <v>0</v>
      </c>
      <c r="BG249" s="196">
        <f t="shared" si="96"/>
        <v>0</v>
      </c>
      <c r="BH249" s="196">
        <f t="shared" si="97"/>
        <v>0</v>
      </c>
      <c r="BI249" s="196">
        <f t="shared" si="98"/>
        <v>0</v>
      </c>
      <c r="BJ249" s="100" t="s">
        <v>22</v>
      </c>
      <c r="BK249" s="196">
        <f t="shared" si="99"/>
        <v>0</v>
      </c>
      <c r="BL249" s="100" t="s">
        <v>280</v>
      </c>
      <c r="BM249" s="100" t="s">
        <v>1905</v>
      </c>
    </row>
    <row r="250" spans="2:65" s="110" customFormat="1" ht="31.5" customHeight="1">
      <c r="B250" s="111"/>
      <c r="C250" s="188" t="s">
        <v>788</v>
      </c>
      <c r="D250" s="188" t="s">
        <v>156</v>
      </c>
      <c r="E250" s="189" t="s">
        <v>1906</v>
      </c>
      <c r="F250" s="316" t="s">
        <v>1907</v>
      </c>
      <c r="G250" s="316"/>
      <c r="H250" s="316"/>
      <c r="I250" s="316"/>
      <c r="J250" s="190" t="s">
        <v>230</v>
      </c>
      <c r="K250" s="191">
        <v>3</v>
      </c>
      <c r="L250" s="317"/>
      <c r="M250" s="317"/>
      <c r="N250" s="318">
        <f t="shared" si="90"/>
        <v>0</v>
      </c>
      <c r="O250" s="318"/>
      <c r="P250" s="318"/>
      <c r="Q250" s="318"/>
      <c r="R250" s="115"/>
      <c r="T250" s="192" t="s">
        <v>5</v>
      </c>
      <c r="U250" s="193" t="s">
        <v>41</v>
      </c>
      <c r="V250" s="194">
        <v>0</v>
      </c>
      <c r="W250" s="194">
        <f t="shared" si="91"/>
        <v>0</v>
      </c>
      <c r="X250" s="194">
        <v>0</v>
      </c>
      <c r="Y250" s="194">
        <f t="shared" si="92"/>
        <v>0</v>
      </c>
      <c r="Z250" s="194">
        <v>0</v>
      </c>
      <c r="AA250" s="195">
        <f t="shared" si="93"/>
        <v>0</v>
      </c>
      <c r="AR250" s="100" t="s">
        <v>280</v>
      </c>
      <c r="AT250" s="100" t="s">
        <v>156</v>
      </c>
      <c r="AU250" s="100" t="s">
        <v>165</v>
      </c>
      <c r="AY250" s="100" t="s">
        <v>155</v>
      </c>
      <c r="BE250" s="196">
        <f t="shared" si="94"/>
        <v>0</v>
      </c>
      <c r="BF250" s="196">
        <f t="shared" si="95"/>
        <v>0</v>
      </c>
      <c r="BG250" s="196">
        <f t="shared" si="96"/>
        <v>0</v>
      </c>
      <c r="BH250" s="196">
        <f t="shared" si="97"/>
        <v>0</v>
      </c>
      <c r="BI250" s="196">
        <f t="shared" si="98"/>
        <v>0</v>
      </c>
      <c r="BJ250" s="100" t="s">
        <v>22</v>
      </c>
      <c r="BK250" s="196">
        <f t="shared" si="99"/>
        <v>0</v>
      </c>
      <c r="BL250" s="100" t="s">
        <v>280</v>
      </c>
      <c r="BM250" s="100" t="s">
        <v>1908</v>
      </c>
    </row>
    <row r="251" spans="2:65" s="110" customFormat="1" ht="69.75" customHeight="1">
      <c r="B251" s="111"/>
      <c r="C251" s="188" t="s">
        <v>792</v>
      </c>
      <c r="D251" s="188" t="s">
        <v>156</v>
      </c>
      <c r="E251" s="189" t="s">
        <v>1909</v>
      </c>
      <c r="F251" s="316" t="s">
        <v>1910</v>
      </c>
      <c r="G251" s="316"/>
      <c r="H251" s="316"/>
      <c r="I251" s="316"/>
      <c r="J251" s="190" t="s">
        <v>230</v>
      </c>
      <c r="K251" s="191">
        <v>3</v>
      </c>
      <c r="L251" s="317"/>
      <c r="M251" s="317"/>
      <c r="N251" s="318">
        <f t="shared" si="90"/>
        <v>0</v>
      </c>
      <c r="O251" s="318"/>
      <c r="P251" s="318"/>
      <c r="Q251" s="318"/>
      <c r="R251" s="115"/>
      <c r="T251" s="192" t="s">
        <v>5</v>
      </c>
      <c r="U251" s="193" t="s">
        <v>41</v>
      </c>
      <c r="V251" s="194">
        <v>0</v>
      </c>
      <c r="W251" s="194">
        <f t="shared" si="91"/>
        <v>0</v>
      </c>
      <c r="X251" s="194">
        <v>0</v>
      </c>
      <c r="Y251" s="194">
        <f t="shared" si="92"/>
        <v>0</v>
      </c>
      <c r="Z251" s="194">
        <v>0</v>
      </c>
      <c r="AA251" s="195">
        <f t="shared" si="93"/>
        <v>0</v>
      </c>
      <c r="AR251" s="100" t="s">
        <v>280</v>
      </c>
      <c r="AT251" s="100" t="s">
        <v>156</v>
      </c>
      <c r="AU251" s="100" t="s">
        <v>165</v>
      </c>
      <c r="AY251" s="100" t="s">
        <v>155</v>
      </c>
      <c r="BE251" s="196">
        <f t="shared" si="94"/>
        <v>0</v>
      </c>
      <c r="BF251" s="196">
        <f t="shared" si="95"/>
        <v>0</v>
      </c>
      <c r="BG251" s="196">
        <f t="shared" si="96"/>
        <v>0</v>
      </c>
      <c r="BH251" s="196">
        <f t="shared" si="97"/>
        <v>0</v>
      </c>
      <c r="BI251" s="196">
        <f t="shared" si="98"/>
        <v>0</v>
      </c>
      <c r="BJ251" s="100" t="s">
        <v>22</v>
      </c>
      <c r="BK251" s="196">
        <f t="shared" si="99"/>
        <v>0</v>
      </c>
      <c r="BL251" s="100" t="s">
        <v>280</v>
      </c>
      <c r="BM251" s="100" t="s">
        <v>1911</v>
      </c>
    </row>
    <row r="252" spans="2:65" s="110" customFormat="1" ht="82.5" customHeight="1">
      <c r="B252" s="111"/>
      <c r="C252" s="188" t="s">
        <v>796</v>
      </c>
      <c r="D252" s="188" t="s">
        <v>156</v>
      </c>
      <c r="E252" s="189" t="s">
        <v>1912</v>
      </c>
      <c r="F252" s="316" t="s">
        <v>1913</v>
      </c>
      <c r="G252" s="316"/>
      <c r="H252" s="316"/>
      <c r="I252" s="316"/>
      <c r="J252" s="190" t="s">
        <v>230</v>
      </c>
      <c r="K252" s="191">
        <v>2</v>
      </c>
      <c r="L252" s="317"/>
      <c r="M252" s="317"/>
      <c r="N252" s="318">
        <f t="shared" si="90"/>
        <v>0</v>
      </c>
      <c r="O252" s="318"/>
      <c r="P252" s="318"/>
      <c r="Q252" s="318"/>
      <c r="R252" s="115"/>
      <c r="T252" s="192" t="s">
        <v>5</v>
      </c>
      <c r="U252" s="193" t="s">
        <v>41</v>
      </c>
      <c r="V252" s="194">
        <v>0</v>
      </c>
      <c r="W252" s="194">
        <f t="shared" si="91"/>
        <v>0</v>
      </c>
      <c r="X252" s="194">
        <v>0</v>
      </c>
      <c r="Y252" s="194">
        <f t="shared" si="92"/>
        <v>0</v>
      </c>
      <c r="Z252" s="194">
        <v>0</v>
      </c>
      <c r="AA252" s="195">
        <f t="shared" si="93"/>
        <v>0</v>
      </c>
      <c r="AR252" s="100" t="s">
        <v>280</v>
      </c>
      <c r="AT252" s="100" t="s">
        <v>156</v>
      </c>
      <c r="AU252" s="100" t="s">
        <v>165</v>
      </c>
      <c r="AY252" s="100" t="s">
        <v>155</v>
      </c>
      <c r="BE252" s="196">
        <f t="shared" si="94"/>
        <v>0</v>
      </c>
      <c r="BF252" s="196">
        <f t="shared" si="95"/>
        <v>0</v>
      </c>
      <c r="BG252" s="196">
        <f t="shared" si="96"/>
        <v>0</v>
      </c>
      <c r="BH252" s="196">
        <f t="shared" si="97"/>
        <v>0</v>
      </c>
      <c r="BI252" s="196">
        <f t="shared" si="98"/>
        <v>0</v>
      </c>
      <c r="BJ252" s="100" t="s">
        <v>22</v>
      </c>
      <c r="BK252" s="196">
        <f t="shared" si="99"/>
        <v>0</v>
      </c>
      <c r="BL252" s="100" t="s">
        <v>280</v>
      </c>
      <c r="BM252" s="100" t="s">
        <v>1914</v>
      </c>
    </row>
    <row r="253" spans="2:47" s="110" customFormat="1" ht="54" customHeight="1">
      <c r="B253" s="111"/>
      <c r="C253" s="112"/>
      <c r="D253" s="112"/>
      <c r="E253" s="112"/>
      <c r="F253" s="338" t="s">
        <v>1915</v>
      </c>
      <c r="G253" s="339"/>
      <c r="H253" s="339"/>
      <c r="I253" s="339"/>
      <c r="J253" s="112"/>
      <c r="K253" s="112"/>
      <c r="L253" s="247"/>
      <c r="M253" s="247"/>
      <c r="N253" s="112"/>
      <c r="O253" s="112"/>
      <c r="P253" s="112"/>
      <c r="Q253" s="112"/>
      <c r="R253" s="115"/>
      <c r="T253" s="233"/>
      <c r="U253" s="112"/>
      <c r="V253" s="112"/>
      <c r="W253" s="112"/>
      <c r="X253" s="112"/>
      <c r="Y253" s="112"/>
      <c r="Z253" s="112"/>
      <c r="AA253" s="234"/>
      <c r="AT253" s="100" t="s">
        <v>559</v>
      </c>
      <c r="AU253" s="100" t="s">
        <v>165</v>
      </c>
    </row>
    <row r="254" spans="2:65" s="110" customFormat="1" ht="69.75" customHeight="1">
      <c r="B254" s="111"/>
      <c r="C254" s="188" t="s">
        <v>800</v>
      </c>
      <c r="D254" s="188" t="s">
        <v>156</v>
      </c>
      <c r="E254" s="189" t="s">
        <v>1916</v>
      </c>
      <c r="F254" s="316" t="s">
        <v>1917</v>
      </c>
      <c r="G254" s="316"/>
      <c r="H254" s="316"/>
      <c r="I254" s="316"/>
      <c r="J254" s="190" t="s">
        <v>230</v>
      </c>
      <c r="K254" s="191">
        <v>2</v>
      </c>
      <c r="L254" s="317"/>
      <c r="M254" s="317"/>
      <c r="N254" s="318">
        <f>ROUND(L254*K254,2)</f>
        <v>0</v>
      </c>
      <c r="O254" s="318"/>
      <c r="P254" s="318"/>
      <c r="Q254" s="318"/>
      <c r="R254" s="115"/>
      <c r="T254" s="192" t="s">
        <v>5</v>
      </c>
      <c r="U254" s="193" t="s">
        <v>41</v>
      </c>
      <c r="V254" s="194">
        <v>0</v>
      </c>
      <c r="W254" s="194">
        <f>V254*K254</f>
        <v>0</v>
      </c>
      <c r="X254" s="194">
        <v>0</v>
      </c>
      <c r="Y254" s="194">
        <f>X254*K254</f>
        <v>0</v>
      </c>
      <c r="Z254" s="194">
        <v>0</v>
      </c>
      <c r="AA254" s="195">
        <f>Z254*K254</f>
        <v>0</v>
      </c>
      <c r="AR254" s="100" t="s">
        <v>280</v>
      </c>
      <c r="AT254" s="100" t="s">
        <v>156</v>
      </c>
      <c r="AU254" s="100" t="s">
        <v>165</v>
      </c>
      <c r="AY254" s="100" t="s">
        <v>155</v>
      </c>
      <c r="BE254" s="196">
        <f>IF(U254="základní",N254,0)</f>
        <v>0</v>
      </c>
      <c r="BF254" s="196">
        <f>IF(U254="snížená",N254,0)</f>
        <v>0</v>
      </c>
      <c r="BG254" s="196">
        <f>IF(U254="zákl. přenesená",N254,0)</f>
        <v>0</v>
      </c>
      <c r="BH254" s="196">
        <f>IF(U254="sníž. přenesená",N254,0)</f>
        <v>0</v>
      </c>
      <c r="BI254" s="196">
        <f>IF(U254="nulová",N254,0)</f>
        <v>0</v>
      </c>
      <c r="BJ254" s="100" t="s">
        <v>22</v>
      </c>
      <c r="BK254" s="196">
        <f>ROUND(L254*K254,2)</f>
        <v>0</v>
      </c>
      <c r="BL254" s="100" t="s">
        <v>280</v>
      </c>
      <c r="BM254" s="100" t="s">
        <v>1918</v>
      </c>
    </row>
    <row r="255" spans="2:65" s="110" customFormat="1" ht="69.75" customHeight="1">
      <c r="B255" s="111"/>
      <c r="C255" s="188" t="s">
        <v>804</v>
      </c>
      <c r="D255" s="188" t="s">
        <v>156</v>
      </c>
      <c r="E255" s="189" t="s">
        <v>1919</v>
      </c>
      <c r="F255" s="316" t="s">
        <v>1920</v>
      </c>
      <c r="G255" s="316"/>
      <c r="H255" s="316"/>
      <c r="I255" s="316"/>
      <c r="J255" s="190" t="s">
        <v>230</v>
      </c>
      <c r="K255" s="191">
        <v>3</v>
      </c>
      <c r="L255" s="317"/>
      <c r="M255" s="317"/>
      <c r="N255" s="318">
        <f>ROUND(L255*K255,2)</f>
        <v>0</v>
      </c>
      <c r="O255" s="318"/>
      <c r="P255" s="318"/>
      <c r="Q255" s="318"/>
      <c r="R255" s="115"/>
      <c r="T255" s="192" t="s">
        <v>5</v>
      </c>
      <c r="U255" s="197" t="s">
        <v>41</v>
      </c>
      <c r="V255" s="198">
        <v>0</v>
      </c>
      <c r="W255" s="198">
        <f>V255*K255</f>
        <v>0</v>
      </c>
      <c r="X255" s="198">
        <v>0</v>
      </c>
      <c r="Y255" s="198">
        <f>X255*K255</f>
        <v>0</v>
      </c>
      <c r="Z255" s="198">
        <v>0</v>
      </c>
      <c r="AA255" s="199">
        <f>Z255*K255</f>
        <v>0</v>
      </c>
      <c r="AR255" s="100" t="s">
        <v>280</v>
      </c>
      <c r="AT255" s="100" t="s">
        <v>156</v>
      </c>
      <c r="AU255" s="100" t="s">
        <v>165</v>
      </c>
      <c r="AY255" s="100" t="s">
        <v>155</v>
      </c>
      <c r="BE255" s="196">
        <f>IF(U255="základní",N255,0)</f>
        <v>0</v>
      </c>
      <c r="BF255" s="196">
        <f>IF(U255="snížená",N255,0)</f>
        <v>0</v>
      </c>
      <c r="BG255" s="196">
        <f>IF(U255="zákl. přenesená",N255,0)</f>
        <v>0</v>
      </c>
      <c r="BH255" s="196">
        <f>IF(U255="sníž. přenesená",N255,0)</f>
        <v>0</v>
      </c>
      <c r="BI255" s="196">
        <f>IF(U255="nulová",N255,0)</f>
        <v>0</v>
      </c>
      <c r="BJ255" s="100" t="s">
        <v>22</v>
      </c>
      <c r="BK255" s="196">
        <f>ROUND(L255*K255,2)</f>
        <v>0</v>
      </c>
      <c r="BL255" s="100" t="s">
        <v>280</v>
      </c>
      <c r="BM255" s="100" t="s">
        <v>1921</v>
      </c>
    </row>
    <row r="256" spans="2:18" s="110" customFormat="1" ht="6.95" customHeight="1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40"/>
    </row>
  </sheetData>
  <sheetProtection algorithmName="SHA-512" hashValue="9KT1HMzt/dfDFiZ+xvHk+uDiOiAosvyeLZ7nbZkB2nvpUWoovmhTYZRaDeg9KTRrkxcNBJuldCARar9ouqqJCg==" saltValue="qnU4WgEIRrVbyTr6AMaPJA==" spinCount="100000" sheet="1" objects="1" scenarios="1"/>
  <mergeCells count="42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N251:Q251"/>
    <mergeCell ref="F252:I252"/>
    <mergeCell ref="L252:M252"/>
    <mergeCell ref="N252:Q252"/>
    <mergeCell ref="F253:I253"/>
    <mergeCell ref="F254:I254"/>
    <mergeCell ref="L254:M254"/>
    <mergeCell ref="N254:Q254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H1:K1"/>
    <mergeCell ref="S2:AC2"/>
    <mergeCell ref="F255:I255"/>
    <mergeCell ref="L255:M255"/>
    <mergeCell ref="N255:Q255"/>
    <mergeCell ref="N125:Q125"/>
    <mergeCell ref="N126:Q126"/>
    <mergeCell ref="N127:Q127"/>
    <mergeCell ref="N128:Q128"/>
    <mergeCell ref="N131:Q131"/>
    <mergeCell ref="N141:Q141"/>
    <mergeCell ref="N150:Q150"/>
    <mergeCell ref="N159:Q159"/>
    <mergeCell ref="N171:Q171"/>
    <mergeCell ref="N182:Q182"/>
    <mergeCell ref="N196:Q196"/>
    <mergeCell ref="N206:Q206"/>
    <mergeCell ref="N212:Q212"/>
    <mergeCell ref="N219:Q219"/>
    <mergeCell ref="N229:Q229"/>
    <mergeCell ref="N236:Q236"/>
    <mergeCell ref="N240:Q240"/>
    <mergeCell ref="F251:I251"/>
    <mergeCell ref="L251:M251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118" activePane="bottomLeft" state="frozen"/>
      <selection pane="topLeft" activeCell="AD133" sqref="AD133"/>
      <selection pane="bottomLeft" activeCell="AD133" sqref="AD133"/>
    </sheetView>
  </sheetViews>
  <sheetFormatPr defaultColWidth="9.33203125" defaultRowHeight="13.5"/>
  <cols>
    <col min="1" max="1" width="8.33203125" style="99" customWidth="1"/>
    <col min="2" max="2" width="1.66796875" style="99" customWidth="1"/>
    <col min="3" max="3" width="4.16015625" style="99" customWidth="1"/>
    <col min="4" max="4" width="4.33203125" style="99" customWidth="1"/>
    <col min="5" max="5" width="17.16015625" style="99" customWidth="1"/>
    <col min="6" max="7" width="11.16015625" style="99" customWidth="1"/>
    <col min="8" max="8" width="12.5" style="99" customWidth="1"/>
    <col min="9" max="9" width="7" style="99" customWidth="1"/>
    <col min="10" max="10" width="5.16015625" style="99" customWidth="1"/>
    <col min="11" max="11" width="11.5" style="99" customWidth="1"/>
    <col min="12" max="12" width="12" style="99" customWidth="1"/>
    <col min="13" max="14" width="6" style="99" customWidth="1"/>
    <col min="15" max="15" width="2" style="99" customWidth="1"/>
    <col min="16" max="16" width="12.5" style="99" customWidth="1"/>
    <col min="17" max="17" width="4.16015625" style="99" customWidth="1"/>
    <col min="18" max="18" width="1.66796875" style="99" customWidth="1"/>
    <col min="19" max="19" width="8.16015625" style="99" customWidth="1"/>
    <col min="20" max="20" width="29.66015625" style="99" hidden="1" customWidth="1"/>
    <col min="21" max="21" width="16.33203125" style="99" hidden="1" customWidth="1"/>
    <col min="22" max="22" width="12.33203125" style="99" hidden="1" customWidth="1"/>
    <col min="23" max="23" width="16.33203125" style="99" hidden="1" customWidth="1"/>
    <col min="24" max="24" width="12.16015625" style="99" hidden="1" customWidth="1"/>
    <col min="25" max="25" width="15" style="99" hidden="1" customWidth="1"/>
    <col min="26" max="26" width="11" style="99" hidden="1" customWidth="1"/>
    <col min="27" max="27" width="15" style="99" hidden="1" customWidth="1"/>
    <col min="28" max="28" width="16.33203125" style="99" hidden="1" customWidth="1"/>
    <col min="29" max="29" width="11" style="99" customWidth="1"/>
    <col min="30" max="30" width="15" style="99" customWidth="1"/>
    <col min="31" max="31" width="16.33203125" style="99" customWidth="1"/>
    <col min="32" max="43" width="9.33203125" style="99" customWidth="1"/>
    <col min="44" max="65" width="9.33203125" style="99" hidden="1" customWidth="1"/>
    <col min="66" max="16384" width="9.33203125" style="99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111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9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4"/>
      <c r="D7" s="113" t="s">
        <v>126</v>
      </c>
      <c r="E7" s="114"/>
      <c r="F7" s="335" t="s">
        <v>1922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4"/>
      <c r="R7" s="115"/>
    </row>
    <row r="8" spans="2:18" s="110" customFormat="1" ht="14.45" customHeight="1">
      <c r="B8" s="111"/>
      <c r="C8" s="114"/>
      <c r="D8" s="109" t="s">
        <v>20</v>
      </c>
      <c r="E8" s="114"/>
      <c r="F8" s="117" t="s">
        <v>5</v>
      </c>
      <c r="G8" s="114"/>
      <c r="H8" s="114"/>
      <c r="I8" s="114"/>
      <c r="J8" s="114"/>
      <c r="K8" s="114"/>
      <c r="L8" s="114"/>
      <c r="M8" s="109" t="s">
        <v>21</v>
      </c>
      <c r="N8" s="114"/>
      <c r="O8" s="117" t="s">
        <v>5</v>
      </c>
      <c r="P8" s="114"/>
      <c r="Q8" s="114"/>
      <c r="R8" s="115"/>
    </row>
    <row r="9" spans="2:18" s="110" customFormat="1" ht="14.45" customHeight="1">
      <c r="B9" s="111"/>
      <c r="C9" s="114"/>
      <c r="D9" s="109" t="s">
        <v>23</v>
      </c>
      <c r="E9" s="114"/>
      <c r="F9" s="117" t="s">
        <v>30</v>
      </c>
      <c r="G9" s="114"/>
      <c r="H9" s="114"/>
      <c r="I9" s="114"/>
      <c r="J9" s="114"/>
      <c r="K9" s="114"/>
      <c r="L9" s="114"/>
      <c r="M9" s="109" t="s">
        <v>25</v>
      </c>
      <c r="N9" s="114"/>
      <c r="O9" s="312">
        <f>'Rekapitulace stavby'!AN8</f>
        <v>42962</v>
      </c>
      <c r="P9" s="312"/>
      <c r="Q9" s="114"/>
      <c r="R9" s="115"/>
    </row>
    <row r="10" spans="2:18" s="110" customFormat="1" ht="10.9" customHeight="1">
      <c r="B10" s="11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2:18" s="110" customFormat="1" ht="14.45" customHeight="1">
      <c r="B11" s="111"/>
      <c r="C11" s="114"/>
      <c r="D11" s="109" t="s">
        <v>28</v>
      </c>
      <c r="E11" s="114"/>
      <c r="F11" s="114"/>
      <c r="G11" s="114"/>
      <c r="H11" s="114"/>
      <c r="I11" s="114"/>
      <c r="J11" s="114"/>
      <c r="K11" s="114"/>
      <c r="L11" s="114"/>
      <c r="M11" s="109" t="s">
        <v>29</v>
      </c>
      <c r="N11" s="114"/>
      <c r="O11" s="302" t="str">
        <f>IF('Rekapitulace stavby'!AN10="","",'Rekapitulace stavby'!AN10)</f>
        <v/>
      </c>
      <c r="P11" s="302"/>
      <c r="Q11" s="114"/>
      <c r="R11" s="115"/>
    </row>
    <row r="12" spans="2:18" s="110" customFormat="1" ht="18" customHeight="1">
      <c r="B12" s="111"/>
      <c r="C12" s="114"/>
      <c r="D12" s="114"/>
      <c r="E12" s="117" t="str">
        <f>IF('Rekapitulace stavby'!E11="","",'Rekapitulace stavby'!E11)</f>
        <v xml:space="preserve"> </v>
      </c>
      <c r="F12" s="114"/>
      <c r="G12" s="114"/>
      <c r="H12" s="114"/>
      <c r="I12" s="114"/>
      <c r="J12" s="114"/>
      <c r="K12" s="114"/>
      <c r="L12" s="114"/>
      <c r="M12" s="109" t="s">
        <v>31</v>
      </c>
      <c r="N12" s="114"/>
      <c r="O12" s="302" t="str">
        <f>IF('Rekapitulace stavby'!AN11="","",'Rekapitulace stavby'!AN11)</f>
        <v/>
      </c>
      <c r="P12" s="302"/>
      <c r="Q12" s="114"/>
      <c r="R12" s="115"/>
    </row>
    <row r="13" spans="2:18" s="110" customFormat="1" ht="6.95" customHeight="1">
      <c r="B13" s="11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2:18" s="110" customFormat="1" ht="14.45" customHeight="1">
      <c r="B14" s="111"/>
      <c r="C14" s="114"/>
      <c r="D14" s="109" t="s">
        <v>32</v>
      </c>
      <c r="E14" s="114"/>
      <c r="F14" s="114"/>
      <c r="G14" s="114"/>
      <c r="H14" s="114"/>
      <c r="I14" s="114"/>
      <c r="J14" s="114"/>
      <c r="K14" s="114"/>
      <c r="L14" s="114"/>
      <c r="M14" s="109" t="s">
        <v>29</v>
      </c>
      <c r="N14" s="114"/>
      <c r="O14" s="302" t="str">
        <f>IF('Rekapitulace stavby'!AN13="","",'Rekapitulace stavby'!AN13)</f>
        <v/>
      </c>
      <c r="P14" s="302"/>
      <c r="Q14" s="114"/>
      <c r="R14" s="115"/>
    </row>
    <row r="15" spans="2:18" s="110" customFormat="1" ht="18" customHeight="1">
      <c r="B15" s="111"/>
      <c r="C15" s="114"/>
      <c r="D15" s="114"/>
      <c r="E15" s="117" t="str">
        <f>IF('Rekapitulace stavby'!E14="","",'Rekapitulace stavby'!E14)</f>
        <v xml:space="preserve"> </v>
      </c>
      <c r="F15" s="114"/>
      <c r="G15" s="114"/>
      <c r="H15" s="114"/>
      <c r="I15" s="114"/>
      <c r="J15" s="114"/>
      <c r="K15" s="114"/>
      <c r="L15" s="114"/>
      <c r="M15" s="109" t="s">
        <v>31</v>
      </c>
      <c r="N15" s="114"/>
      <c r="O15" s="302" t="str">
        <f>IF('Rekapitulace stavby'!AN14="","",'Rekapitulace stavby'!AN14)</f>
        <v/>
      </c>
      <c r="P15" s="302"/>
      <c r="Q15" s="114"/>
      <c r="R15" s="115"/>
    </row>
    <row r="16" spans="2:18" s="110" customFormat="1" ht="6.95" customHeight="1">
      <c r="B16" s="111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</row>
    <row r="17" spans="2:18" s="110" customFormat="1" ht="14.45" customHeight="1">
      <c r="B17" s="111"/>
      <c r="C17" s="114"/>
      <c r="D17" s="109" t="s">
        <v>33</v>
      </c>
      <c r="E17" s="114"/>
      <c r="F17" s="114"/>
      <c r="G17" s="114"/>
      <c r="H17" s="114"/>
      <c r="I17" s="114"/>
      <c r="J17" s="114"/>
      <c r="K17" s="114"/>
      <c r="L17" s="114"/>
      <c r="M17" s="109" t="s">
        <v>29</v>
      </c>
      <c r="N17" s="114"/>
      <c r="O17" s="302" t="str">
        <f>IF('Rekapitulace stavby'!AN16="","",'Rekapitulace stavby'!AN16)</f>
        <v/>
      </c>
      <c r="P17" s="302"/>
      <c r="Q17" s="114"/>
      <c r="R17" s="115"/>
    </row>
    <row r="18" spans="2:18" s="110" customFormat="1" ht="18" customHeight="1">
      <c r="B18" s="111"/>
      <c r="C18" s="114"/>
      <c r="D18" s="114"/>
      <c r="E18" s="117" t="str">
        <f>IF('Rekapitulace stavby'!E17="","",'Rekapitulace stavby'!E17)</f>
        <v xml:space="preserve"> </v>
      </c>
      <c r="F18" s="114"/>
      <c r="G18" s="114"/>
      <c r="H18" s="114"/>
      <c r="I18" s="114"/>
      <c r="J18" s="114"/>
      <c r="K18" s="114"/>
      <c r="L18" s="114"/>
      <c r="M18" s="109" t="s">
        <v>31</v>
      </c>
      <c r="N18" s="114"/>
      <c r="O18" s="302" t="str">
        <f>IF('Rekapitulace stavby'!AN17="","",'Rekapitulace stavby'!AN17)</f>
        <v/>
      </c>
      <c r="P18" s="302"/>
      <c r="Q18" s="114"/>
      <c r="R18" s="115"/>
    </row>
    <row r="19" spans="2:18" s="110" customFormat="1" ht="6.95" customHeight="1">
      <c r="B19" s="111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</row>
    <row r="20" spans="2:18" s="110" customFormat="1" ht="14.45" customHeight="1">
      <c r="B20" s="111"/>
      <c r="C20" s="114"/>
      <c r="D20" s="109" t="s">
        <v>35</v>
      </c>
      <c r="E20" s="114"/>
      <c r="F20" s="114"/>
      <c r="G20" s="114"/>
      <c r="H20" s="114"/>
      <c r="I20" s="114"/>
      <c r="J20" s="114"/>
      <c r="K20" s="114"/>
      <c r="L20" s="114"/>
      <c r="M20" s="109" t="s">
        <v>29</v>
      </c>
      <c r="N20" s="114"/>
      <c r="O20" s="302" t="str">
        <f>IF('Rekapitulace stavby'!AN19="","",'Rekapitulace stavby'!AN19)</f>
        <v/>
      </c>
      <c r="P20" s="302"/>
      <c r="Q20" s="114"/>
      <c r="R20" s="115"/>
    </row>
    <row r="21" spans="2:18" s="110" customFormat="1" ht="18" customHeight="1">
      <c r="B21" s="111"/>
      <c r="C21" s="114"/>
      <c r="D21" s="114"/>
      <c r="E21" s="117" t="str">
        <f>IF('Rekapitulace stavby'!E20="","",'Rekapitulace stavby'!E20)</f>
        <v xml:space="preserve"> </v>
      </c>
      <c r="F21" s="114"/>
      <c r="G21" s="114"/>
      <c r="H21" s="114"/>
      <c r="I21" s="114"/>
      <c r="J21" s="114"/>
      <c r="K21" s="114"/>
      <c r="L21" s="114"/>
      <c r="M21" s="109" t="s">
        <v>31</v>
      </c>
      <c r="N21" s="114"/>
      <c r="O21" s="302" t="str">
        <f>IF('Rekapitulace stavby'!AN20="","",'Rekapitulace stavby'!AN20)</f>
        <v/>
      </c>
      <c r="P21" s="302"/>
      <c r="Q21" s="114"/>
      <c r="R21" s="115"/>
    </row>
    <row r="22" spans="2:18" s="110" customFormat="1" ht="6.95" customHeight="1">
      <c r="B22" s="111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</row>
    <row r="23" spans="2:18" s="110" customFormat="1" ht="14.45" customHeight="1">
      <c r="B23" s="111"/>
      <c r="C23" s="114"/>
      <c r="D23" s="109" t="s">
        <v>36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</row>
    <row r="24" spans="2:18" s="110" customFormat="1" ht="22.5" customHeight="1">
      <c r="B24" s="111"/>
      <c r="C24" s="114"/>
      <c r="D24" s="114"/>
      <c r="E24" s="332" t="s">
        <v>5</v>
      </c>
      <c r="F24" s="332"/>
      <c r="G24" s="332"/>
      <c r="H24" s="332"/>
      <c r="I24" s="332"/>
      <c r="J24" s="332"/>
      <c r="K24" s="332"/>
      <c r="L24" s="332"/>
      <c r="M24" s="114"/>
      <c r="N24" s="114"/>
      <c r="O24" s="114"/>
      <c r="P24" s="114"/>
      <c r="Q24" s="114"/>
      <c r="R24" s="115"/>
    </row>
    <row r="25" spans="2:18" s="110" customFormat="1" ht="6.95" customHeight="1">
      <c r="B25" s="111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</row>
    <row r="26" spans="2:18" s="110" customFormat="1" ht="6.95" customHeight="1">
      <c r="B26" s="111"/>
      <c r="C26" s="11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114"/>
      <c r="R26" s="115"/>
    </row>
    <row r="27" spans="2:18" s="110" customFormat="1" ht="14.45" customHeight="1">
      <c r="B27" s="111"/>
      <c r="C27" s="114"/>
      <c r="D27" s="119" t="s">
        <v>128</v>
      </c>
      <c r="E27" s="114"/>
      <c r="F27" s="114"/>
      <c r="G27" s="114"/>
      <c r="H27" s="114"/>
      <c r="I27" s="114"/>
      <c r="J27" s="114"/>
      <c r="K27" s="114"/>
      <c r="L27" s="114"/>
      <c r="M27" s="330">
        <f>N88</f>
        <v>0</v>
      </c>
      <c r="N27" s="330"/>
      <c r="O27" s="330"/>
      <c r="P27" s="330"/>
      <c r="Q27" s="114"/>
      <c r="R27" s="115"/>
    </row>
    <row r="28" spans="2:18" s="110" customFormat="1" ht="14.45" customHeight="1">
      <c r="B28" s="111"/>
      <c r="C28" s="114"/>
      <c r="D28" s="120" t="s">
        <v>129</v>
      </c>
      <c r="E28" s="114"/>
      <c r="F28" s="114"/>
      <c r="G28" s="114"/>
      <c r="H28" s="114"/>
      <c r="I28" s="114"/>
      <c r="J28" s="114"/>
      <c r="K28" s="114"/>
      <c r="L28" s="114"/>
      <c r="M28" s="330">
        <f>N92</f>
        <v>0</v>
      </c>
      <c r="N28" s="330"/>
      <c r="O28" s="330"/>
      <c r="P28" s="330"/>
      <c r="Q28" s="114"/>
      <c r="R28" s="115"/>
    </row>
    <row r="29" spans="2:18" s="110" customFormat="1" ht="6.95" customHeight="1">
      <c r="B29" s="111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</row>
    <row r="30" spans="2:18" s="110" customFormat="1" ht="25.35" customHeight="1">
      <c r="B30" s="111"/>
      <c r="C30" s="114"/>
      <c r="D30" s="121" t="s">
        <v>39</v>
      </c>
      <c r="E30" s="114"/>
      <c r="F30" s="114"/>
      <c r="G30" s="114"/>
      <c r="H30" s="114"/>
      <c r="I30" s="114"/>
      <c r="J30" s="114"/>
      <c r="K30" s="114"/>
      <c r="L30" s="114"/>
      <c r="M30" s="331">
        <f>ROUND(M27+M28,2)</f>
        <v>0</v>
      </c>
      <c r="N30" s="308"/>
      <c r="O30" s="308"/>
      <c r="P30" s="308"/>
      <c r="Q30" s="114"/>
      <c r="R30" s="115"/>
    </row>
    <row r="31" spans="2:18" s="110" customFormat="1" ht="6.95" customHeight="1">
      <c r="B31" s="111"/>
      <c r="C31" s="11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114"/>
      <c r="R31" s="115"/>
    </row>
    <row r="32" spans="2:18" s="110" customFormat="1" ht="14.45" customHeight="1">
      <c r="B32" s="111"/>
      <c r="C32" s="114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ROUND((SUM(BE92:BE93)+SUM(BE111:BE135)),2)</f>
        <v>0</v>
      </c>
      <c r="I32" s="308"/>
      <c r="J32" s="308"/>
      <c r="K32" s="114"/>
      <c r="L32" s="114"/>
      <c r="M32" s="329">
        <f>ROUND(ROUND((SUM(BE92:BE93)+SUM(BE111:BE135)),2)*F32,2)</f>
        <v>0</v>
      </c>
      <c r="N32" s="308"/>
      <c r="O32" s="308"/>
      <c r="P32" s="308"/>
      <c r="Q32" s="114"/>
      <c r="R32" s="115"/>
    </row>
    <row r="33" spans="2:18" s="110" customFormat="1" ht="14.45" customHeight="1">
      <c r="B33" s="111"/>
      <c r="C33" s="114"/>
      <c r="D33" s="114"/>
      <c r="E33" s="122" t="s">
        <v>43</v>
      </c>
      <c r="F33" s="123">
        <v>0.15</v>
      </c>
      <c r="G33" s="124" t="s">
        <v>42</v>
      </c>
      <c r="H33" s="329">
        <f>ROUND((SUM(BF92:BF93)+SUM(BF111:BF135)),2)</f>
        <v>0</v>
      </c>
      <c r="I33" s="308"/>
      <c r="J33" s="308"/>
      <c r="K33" s="114"/>
      <c r="L33" s="114"/>
      <c r="M33" s="329">
        <f>ROUND(ROUND((SUM(BF92:BF93)+SUM(BF111:BF135)),2)*F33,2)</f>
        <v>0</v>
      </c>
      <c r="N33" s="308"/>
      <c r="O33" s="308"/>
      <c r="P33" s="308"/>
      <c r="Q33" s="114"/>
      <c r="R33" s="115"/>
    </row>
    <row r="34" spans="2:18" s="110" customFormat="1" ht="14.45" customHeight="1" hidden="1">
      <c r="B34" s="111"/>
      <c r="C34" s="114"/>
      <c r="D34" s="114"/>
      <c r="E34" s="122" t="s">
        <v>44</v>
      </c>
      <c r="F34" s="123">
        <v>0.21</v>
      </c>
      <c r="G34" s="124" t="s">
        <v>42</v>
      </c>
      <c r="H34" s="329">
        <f>ROUND((SUM(BG92:BG93)+SUM(BG111:BG135)),2)</f>
        <v>0</v>
      </c>
      <c r="I34" s="308"/>
      <c r="J34" s="308"/>
      <c r="K34" s="114"/>
      <c r="L34" s="114"/>
      <c r="M34" s="329">
        <v>0</v>
      </c>
      <c r="N34" s="308"/>
      <c r="O34" s="308"/>
      <c r="P34" s="308"/>
      <c r="Q34" s="114"/>
      <c r="R34" s="115"/>
    </row>
    <row r="35" spans="2:18" s="110" customFormat="1" ht="14.45" customHeight="1" hidden="1">
      <c r="B35" s="111"/>
      <c r="C35" s="114"/>
      <c r="D35" s="114"/>
      <c r="E35" s="122" t="s">
        <v>45</v>
      </c>
      <c r="F35" s="123">
        <v>0.15</v>
      </c>
      <c r="G35" s="124" t="s">
        <v>42</v>
      </c>
      <c r="H35" s="329">
        <f>ROUND((SUM(BH92:BH93)+SUM(BH111:BH135)),2)</f>
        <v>0</v>
      </c>
      <c r="I35" s="308"/>
      <c r="J35" s="308"/>
      <c r="K35" s="114"/>
      <c r="L35" s="114"/>
      <c r="M35" s="329">
        <v>0</v>
      </c>
      <c r="N35" s="308"/>
      <c r="O35" s="308"/>
      <c r="P35" s="308"/>
      <c r="Q35" s="114"/>
      <c r="R35" s="115"/>
    </row>
    <row r="36" spans="2:18" s="110" customFormat="1" ht="14.45" customHeight="1" hidden="1">
      <c r="B36" s="111"/>
      <c r="C36" s="114"/>
      <c r="D36" s="114"/>
      <c r="E36" s="122" t="s">
        <v>46</v>
      </c>
      <c r="F36" s="123">
        <v>0</v>
      </c>
      <c r="G36" s="124" t="s">
        <v>42</v>
      </c>
      <c r="H36" s="329">
        <f>ROUND((SUM(BI92:BI93)+SUM(BI111:BI135)),2)</f>
        <v>0</v>
      </c>
      <c r="I36" s="308"/>
      <c r="J36" s="308"/>
      <c r="K36" s="114"/>
      <c r="L36" s="114"/>
      <c r="M36" s="329">
        <v>0</v>
      </c>
      <c r="N36" s="308"/>
      <c r="O36" s="308"/>
      <c r="P36" s="308"/>
      <c r="Q36" s="114"/>
      <c r="R36" s="115"/>
    </row>
    <row r="37" spans="2:18" s="110" customFormat="1" ht="6.95" customHeight="1">
      <c r="B37" s="111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</row>
    <row r="38" spans="2:18" s="110" customFormat="1" ht="25.35" customHeight="1">
      <c r="B38" s="111"/>
      <c r="C38" s="14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45"/>
      <c r="R38" s="115"/>
    </row>
    <row r="39" spans="2:18" s="110" customFormat="1" ht="14.45" customHeight="1">
      <c r="B39" s="111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</row>
    <row r="40" spans="2:18" s="110" customFormat="1" ht="14.45" customHeight="1">
      <c r="B40" s="111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4"/>
      <c r="D50" s="130" t="s">
        <v>50</v>
      </c>
      <c r="E50" s="232"/>
      <c r="F50" s="232"/>
      <c r="G50" s="232"/>
      <c r="H50" s="131"/>
      <c r="I50" s="114"/>
      <c r="J50" s="130" t="s">
        <v>51</v>
      </c>
      <c r="K50" s="232"/>
      <c r="L50" s="232"/>
      <c r="M50" s="232"/>
      <c r="N50" s="232"/>
      <c r="O50" s="232"/>
      <c r="P50" s="131"/>
      <c r="Q50" s="114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4"/>
      <c r="D59" s="134" t="s">
        <v>52</v>
      </c>
      <c r="E59" s="135"/>
      <c r="F59" s="135"/>
      <c r="G59" s="136" t="s">
        <v>53</v>
      </c>
      <c r="H59" s="137"/>
      <c r="I59" s="114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4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4"/>
      <c r="D61" s="130" t="s">
        <v>54</v>
      </c>
      <c r="E61" s="232"/>
      <c r="F61" s="232"/>
      <c r="G61" s="232"/>
      <c r="H61" s="131"/>
      <c r="I61" s="114"/>
      <c r="J61" s="130" t="s">
        <v>55</v>
      </c>
      <c r="K61" s="232"/>
      <c r="L61" s="232"/>
      <c r="M61" s="232"/>
      <c r="N61" s="232"/>
      <c r="O61" s="232"/>
      <c r="P61" s="131"/>
      <c r="Q61" s="114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4"/>
      <c r="D70" s="134" t="s">
        <v>52</v>
      </c>
      <c r="E70" s="135"/>
      <c r="F70" s="135"/>
      <c r="G70" s="136" t="s">
        <v>53</v>
      </c>
      <c r="H70" s="137"/>
      <c r="I70" s="114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4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/>
    </row>
    <row r="78" spans="2:18" s="110" customFormat="1" ht="30" customHeight="1">
      <c r="B78" s="111"/>
      <c r="C78" s="109" t="s">
        <v>17</v>
      </c>
      <c r="D78" s="114"/>
      <c r="E78" s="114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4"/>
      <c r="R78" s="115"/>
    </row>
    <row r="79" spans="2:18" s="110" customFormat="1" ht="36.95" customHeight="1">
      <c r="B79" s="111"/>
      <c r="C79" s="144" t="s">
        <v>126</v>
      </c>
      <c r="D79" s="114"/>
      <c r="E79" s="114"/>
      <c r="F79" s="311" t="str">
        <f>F7</f>
        <v>SO 01i - Stěhování mobiliáře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4"/>
      <c r="R79" s="115"/>
    </row>
    <row r="80" spans="2:18" s="110" customFormat="1" ht="6.95" customHeight="1">
      <c r="B80" s="111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5"/>
    </row>
    <row r="81" spans="2:18" s="110" customFormat="1" ht="18" customHeight="1">
      <c r="B81" s="111"/>
      <c r="C81" s="109" t="s">
        <v>23</v>
      </c>
      <c r="D81" s="114"/>
      <c r="E81" s="114"/>
      <c r="F81" s="117" t="str">
        <f>F9</f>
        <v xml:space="preserve"> </v>
      </c>
      <c r="G81" s="114"/>
      <c r="H81" s="114"/>
      <c r="I81" s="114"/>
      <c r="J81" s="114"/>
      <c r="K81" s="109" t="s">
        <v>25</v>
      </c>
      <c r="L81" s="114"/>
      <c r="M81" s="312">
        <f>IF(O9="","",O9)</f>
        <v>42962</v>
      </c>
      <c r="N81" s="312"/>
      <c r="O81" s="312"/>
      <c r="P81" s="312"/>
      <c r="Q81" s="114"/>
      <c r="R81" s="115"/>
    </row>
    <row r="82" spans="2:18" s="110" customFormat="1" ht="6.95" customHeight="1">
      <c r="B82" s="11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5"/>
    </row>
    <row r="83" spans="2:18" s="110" customFormat="1" ht="15">
      <c r="B83" s="111"/>
      <c r="C83" s="109" t="s">
        <v>28</v>
      </c>
      <c r="D83" s="114"/>
      <c r="E83" s="114"/>
      <c r="F83" s="117" t="str">
        <f>E12</f>
        <v xml:space="preserve"> </v>
      </c>
      <c r="G83" s="114"/>
      <c r="H83" s="114"/>
      <c r="I83" s="114"/>
      <c r="J83" s="114"/>
      <c r="K83" s="109" t="s">
        <v>33</v>
      </c>
      <c r="L83" s="114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9" t="s">
        <v>32</v>
      </c>
      <c r="D84" s="114"/>
      <c r="E84" s="114"/>
      <c r="F84" s="117" t="str">
        <f>IF(E15="","",E15)</f>
        <v xml:space="preserve"> </v>
      </c>
      <c r="G84" s="114"/>
      <c r="H84" s="114"/>
      <c r="I84" s="114"/>
      <c r="J84" s="114"/>
      <c r="K84" s="109" t="s">
        <v>35</v>
      </c>
      <c r="L84" s="114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45"/>
      <c r="I86" s="145"/>
      <c r="J86" s="145"/>
      <c r="K86" s="145"/>
      <c r="L86" s="145"/>
      <c r="M86" s="14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5"/>
    </row>
    <row r="88" spans="2:47" s="110" customFormat="1" ht="29.25" customHeight="1">
      <c r="B88" s="111"/>
      <c r="C88" s="146" t="s">
        <v>133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325">
        <f>N111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50"/>
      <c r="D89" s="149" t="s">
        <v>1695</v>
      </c>
      <c r="E89" s="150"/>
      <c r="F89" s="150"/>
      <c r="G89" s="150"/>
      <c r="H89" s="150"/>
      <c r="I89" s="150"/>
      <c r="J89" s="150"/>
      <c r="K89" s="150"/>
      <c r="L89" s="150"/>
      <c r="M89" s="150"/>
      <c r="N89" s="299">
        <f>N112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6"/>
      <c r="D90" s="155" t="s">
        <v>1923</v>
      </c>
      <c r="E90" s="156"/>
      <c r="F90" s="156"/>
      <c r="G90" s="156"/>
      <c r="H90" s="156"/>
      <c r="I90" s="156"/>
      <c r="J90" s="156"/>
      <c r="K90" s="156"/>
      <c r="L90" s="156"/>
      <c r="M90" s="156"/>
      <c r="N90" s="319">
        <f>N113</f>
        <v>0</v>
      </c>
      <c r="O90" s="320"/>
      <c r="P90" s="320"/>
      <c r="Q90" s="320"/>
      <c r="R90" s="157"/>
    </row>
    <row r="91" spans="2:18" s="110" customFormat="1" ht="21.75" customHeight="1">
      <c r="B91" s="111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</row>
    <row r="92" spans="2:21" s="110" customFormat="1" ht="29.25" customHeight="1">
      <c r="B92" s="111"/>
      <c r="C92" s="146" t="s">
        <v>139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321">
        <v>0</v>
      </c>
      <c r="O92" s="322"/>
      <c r="P92" s="322"/>
      <c r="Q92" s="322"/>
      <c r="R92" s="115"/>
      <c r="T92" s="159"/>
      <c r="U92" s="160" t="s">
        <v>40</v>
      </c>
    </row>
    <row r="93" spans="2:18" s="110" customFormat="1" ht="18" customHeight="1">
      <c r="B93" s="111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/>
    </row>
    <row r="94" spans="2:18" s="110" customFormat="1" ht="29.25" customHeight="1">
      <c r="B94" s="111"/>
      <c r="C94" s="161" t="s">
        <v>118</v>
      </c>
      <c r="D94" s="145"/>
      <c r="E94" s="145"/>
      <c r="F94" s="145"/>
      <c r="G94" s="145"/>
      <c r="H94" s="145"/>
      <c r="I94" s="145"/>
      <c r="J94" s="145"/>
      <c r="K94" s="145"/>
      <c r="L94" s="306">
        <f>ROUND(SUM(N88+N92),2)</f>
        <v>0</v>
      </c>
      <c r="M94" s="306"/>
      <c r="N94" s="306"/>
      <c r="O94" s="306"/>
      <c r="P94" s="306"/>
      <c r="Q94" s="306"/>
      <c r="R94" s="115"/>
    </row>
    <row r="95" spans="2:18" s="110" customFormat="1" ht="6.95" customHeight="1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40"/>
    </row>
    <row r="99" spans="2:18" s="110" customFormat="1" ht="6.95" customHeight="1">
      <c r="B99" s="14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3"/>
    </row>
    <row r="100" spans="2:18" s="110" customFormat="1" ht="36.95" customHeight="1">
      <c r="B100" s="111"/>
      <c r="C100" s="307" t="s">
        <v>140</v>
      </c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115"/>
    </row>
    <row r="101" spans="2:18" s="110" customFormat="1" ht="6.95" customHeight="1">
      <c r="B101" s="111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/>
    </row>
    <row r="102" spans="2:18" s="110" customFormat="1" ht="30" customHeight="1">
      <c r="B102" s="111"/>
      <c r="C102" s="109" t="s">
        <v>17</v>
      </c>
      <c r="D102" s="114"/>
      <c r="E102" s="114"/>
      <c r="F102" s="309" t="str">
        <f>F6</f>
        <v>Stavební úpravy v 3. NP a nástavba 4. NP v objektu VŠE - Centrum aplikovaného výzkumu</v>
      </c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114"/>
      <c r="R102" s="115"/>
    </row>
    <row r="103" spans="2:18" s="110" customFormat="1" ht="36.95" customHeight="1">
      <c r="B103" s="111"/>
      <c r="C103" s="144" t="s">
        <v>126</v>
      </c>
      <c r="D103" s="114"/>
      <c r="E103" s="114"/>
      <c r="F103" s="311" t="str">
        <f>F7</f>
        <v>SO 01i - Stěhování mobiliáře</v>
      </c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114"/>
      <c r="R103" s="115"/>
    </row>
    <row r="104" spans="2:18" s="110" customFormat="1" ht="6.95" customHeight="1">
      <c r="B104" s="111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5"/>
    </row>
    <row r="105" spans="2:18" s="110" customFormat="1" ht="18" customHeight="1">
      <c r="B105" s="111"/>
      <c r="C105" s="109" t="s">
        <v>23</v>
      </c>
      <c r="D105" s="114"/>
      <c r="E105" s="114"/>
      <c r="F105" s="117" t="str">
        <f>F9</f>
        <v xml:space="preserve"> </v>
      </c>
      <c r="G105" s="114"/>
      <c r="H105" s="114"/>
      <c r="I105" s="114"/>
      <c r="J105" s="114"/>
      <c r="K105" s="109" t="s">
        <v>25</v>
      </c>
      <c r="L105" s="114"/>
      <c r="M105" s="312">
        <f>IF(O9="","",O9)</f>
        <v>42962</v>
      </c>
      <c r="N105" s="312"/>
      <c r="O105" s="312"/>
      <c r="P105" s="312"/>
      <c r="Q105" s="114"/>
      <c r="R105" s="115"/>
    </row>
    <row r="106" spans="2:18" s="110" customFormat="1" ht="6.95" customHeight="1">
      <c r="B106" s="111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5"/>
    </row>
    <row r="107" spans="2:18" s="110" customFormat="1" ht="15">
      <c r="B107" s="111"/>
      <c r="C107" s="109" t="s">
        <v>28</v>
      </c>
      <c r="D107" s="114"/>
      <c r="E107" s="114"/>
      <c r="F107" s="117" t="str">
        <f>E12</f>
        <v xml:space="preserve"> </v>
      </c>
      <c r="G107" s="114"/>
      <c r="H107" s="114"/>
      <c r="I107" s="114"/>
      <c r="J107" s="114"/>
      <c r="K107" s="109" t="s">
        <v>33</v>
      </c>
      <c r="L107" s="114"/>
      <c r="M107" s="302" t="str">
        <f>E18</f>
        <v xml:space="preserve"> </v>
      </c>
      <c r="N107" s="302"/>
      <c r="O107" s="302"/>
      <c r="P107" s="302"/>
      <c r="Q107" s="302"/>
      <c r="R107" s="115"/>
    </row>
    <row r="108" spans="2:18" s="110" customFormat="1" ht="14.45" customHeight="1">
      <c r="B108" s="111"/>
      <c r="C108" s="109" t="s">
        <v>32</v>
      </c>
      <c r="D108" s="114"/>
      <c r="E108" s="114"/>
      <c r="F108" s="117" t="str">
        <f>IF(E15="","",E15)</f>
        <v xml:space="preserve"> </v>
      </c>
      <c r="G108" s="114"/>
      <c r="H108" s="114"/>
      <c r="I108" s="114"/>
      <c r="J108" s="114"/>
      <c r="K108" s="109" t="s">
        <v>35</v>
      </c>
      <c r="L108" s="114"/>
      <c r="M108" s="302" t="str">
        <f>E21</f>
        <v xml:space="preserve"> </v>
      </c>
      <c r="N108" s="302"/>
      <c r="O108" s="302"/>
      <c r="P108" s="302"/>
      <c r="Q108" s="302"/>
      <c r="R108" s="115"/>
    </row>
    <row r="109" spans="2:18" s="110" customFormat="1" ht="10.35" customHeight="1">
      <c r="B109" s="111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5"/>
    </row>
    <row r="110" spans="2:27" s="167" customFormat="1" ht="29.25" customHeight="1">
      <c r="B110" s="162"/>
      <c r="C110" s="163" t="s">
        <v>141</v>
      </c>
      <c r="D110" s="165" t="s">
        <v>142</v>
      </c>
      <c r="E110" s="165" t="s">
        <v>58</v>
      </c>
      <c r="F110" s="303" t="s">
        <v>143</v>
      </c>
      <c r="G110" s="303"/>
      <c r="H110" s="303"/>
      <c r="I110" s="303"/>
      <c r="J110" s="165" t="s">
        <v>144</v>
      </c>
      <c r="K110" s="165" t="s">
        <v>145</v>
      </c>
      <c r="L110" s="304" t="s">
        <v>146</v>
      </c>
      <c r="M110" s="304"/>
      <c r="N110" s="303" t="s">
        <v>132</v>
      </c>
      <c r="O110" s="303"/>
      <c r="P110" s="303"/>
      <c r="Q110" s="305"/>
      <c r="R110" s="166"/>
      <c r="T110" s="168" t="s">
        <v>147</v>
      </c>
      <c r="U110" s="169" t="s">
        <v>40</v>
      </c>
      <c r="V110" s="169" t="s">
        <v>148</v>
      </c>
      <c r="W110" s="169" t="s">
        <v>149</v>
      </c>
      <c r="X110" s="169" t="s">
        <v>150</v>
      </c>
      <c r="Y110" s="169" t="s">
        <v>151</v>
      </c>
      <c r="Z110" s="169" t="s">
        <v>152</v>
      </c>
      <c r="AA110" s="170" t="s">
        <v>153</v>
      </c>
    </row>
    <row r="111" spans="2:63" s="110" customFormat="1" ht="29.25" customHeight="1">
      <c r="B111" s="111"/>
      <c r="C111" s="171" t="s">
        <v>128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296">
        <f>BK111</f>
        <v>0</v>
      </c>
      <c r="O111" s="297"/>
      <c r="P111" s="297"/>
      <c r="Q111" s="297"/>
      <c r="R111" s="115"/>
      <c r="T111" s="172"/>
      <c r="U111" s="232"/>
      <c r="V111" s="232"/>
      <c r="W111" s="173">
        <f>W112</f>
        <v>112.59861599999999</v>
      </c>
      <c r="X111" s="232"/>
      <c r="Y111" s="173">
        <f>Y112</f>
        <v>11.661000000000001</v>
      </c>
      <c r="Z111" s="232"/>
      <c r="AA111" s="174">
        <f>AA112</f>
        <v>0</v>
      </c>
      <c r="AT111" s="100" t="s">
        <v>75</v>
      </c>
      <c r="AU111" s="100" t="s">
        <v>134</v>
      </c>
      <c r="BK111" s="175">
        <f>BK112</f>
        <v>0</v>
      </c>
    </row>
    <row r="112" spans="2:63" s="180" customFormat="1" ht="37.35" customHeight="1">
      <c r="B112" s="176"/>
      <c r="C112" s="177"/>
      <c r="D112" s="178" t="s">
        <v>1695</v>
      </c>
      <c r="E112" s="178"/>
      <c r="F112" s="178"/>
      <c r="G112" s="178"/>
      <c r="H112" s="178"/>
      <c r="I112" s="178"/>
      <c r="J112" s="178"/>
      <c r="K112" s="178"/>
      <c r="L112" s="178"/>
      <c r="M112" s="178"/>
      <c r="N112" s="298">
        <f>BK112</f>
        <v>0</v>
      </c>
      <c r="O112" s="299"/>
      <c r="P112" s="299"/>
      <c r="Q112" s="299"/>
      <c r="R112" s="179"/>
      <c r="T112" s="181"/>
      <c r="U112" s="177"/>
      <c r="V112" s="177"/>
      <c r="W112" s="182">
        <f>W113</f>
        <v>112.59861599999999</v>
      </c>
      <c r="X112" s="177"/>
      <c r="Y112" s="182">
        <f>Y113</f>
        <v>11.661000000000001</v>
      </c>
      <c r="Z112" s="177"/>
      <c r="AA112" s="183">
        <f>AA113</f>
        <v>0</v>
      </c>
      <c r="AR112" s="184" t="s">
        <v>124</v>
      </c>
      <c r="AT112" s="185" t="s">
        <v>75</v>
      </c>
      <c r="AU112" s="185" t="s">
        <v>76</v>
      </c>
      <c r="AY112" s="184" t="s">
        <v>155</v>
      </c>
      <c r="BK112" s="186">
        <f>BK113</f>
        <v>0</v>
      </c>
    </row>
    <row r="113" spans="2:63" s="180" customFormat="1" ht="19.9" customHeight="1">
      <c r="B113" s="176"/>
      <c r="C113" s="177"/>
      <c r="D113" s="187" t="s">
        <v>1923</v>
      </c>
      <c r="E113" s="187"/>
      <c r="F113" s="187"/>
      <c r="G113" s="187"/>
      <c r="H113" s="187"/>
      <c r="I113" s="187"/>
      <c r="J113" s="187"/>
      <c r="K113" s="187"/>
      <c r="L113" s="187"/>
      <c r="M113" s="187"/>
      <c r="N113" s="300">
        <f>BK113</f>
        <v>0</v>
      </c>
      <c r="O113" s="301"/>
      <c r="P113" s="301"/>
      <c r="Q113" s="301"/>
      <c r="R113" s="179"/>
      <c r="T113" s="181"/>
      <c r="U113" s="177"/>
      <c r="V113" s="177"/>
      <c r="W113" s="182">
        <f>SUM(W114:W135)</f>
        <v>112.59861599999999</v>
      </c>
      <c r="X113" s="177"/>
      <c r="Y113" s="182">
        <f>SUM(Y114:Y135)</f>
        <v>11.661000000000001</v>
      </c>
      <c r="Z113" s="177"/>
      <c r="AA113" s="183">
        <f>SUM(AA114:AA135)</f>
        <v>0</v>
      </c>
      <c r="AR113" s="184" t="s">
        <v>124</v>
      </c>
      <c r="AT113" s="185" t="s">
        <v>75</v>
      </c>
      <c r="AU113" s="185" t="s">
        <v>22</v>
      </c>
      <c r="AY113" s="184" t="s">
        <v>155</v>
      </c>
      <c r="BK113" s="186">
        <f>SUM(BK114:BK135)</f>
        <v>0</v>
      </c>
    </row>
    <row r="114" spans="2:65" s="110" customFormat="1" ht="22.5" customHeight="1">
      <c r="B114" s="111"/>
      <c r="C114" s="188" t="s">
        <v>22</v>
      </c>
      <c r="D114" s="188" t="s">
        <v>156</v>
      </c>
      <c r="E114" s="189" t="s">
        <v>1924</v>
      </c>
      <c r="F114" s="316" t="s">
        <v>1925</v>
      </c>
      <c r="G114" s="316"/>
      <c r="H114" s="316"/>
      <c r="I114" s="316"/>
      <c r="J114" s="190" t="s">
        <v>230</v>
      </c>
      <c r="K114" s="191">
        <v>68</v>
      </c>
      <c r="L114" s="317"/>
      <c r="M114" s="317"/>
      <c r="N114" s="318">
        <f aca="true" t="shared" si="0" ref="N114:N131">ROUND(L114*K114,2)</f>
        <v>0</v>
      </c>
      <c r="O114" s="318"/>
      <c r="P114" s="318"/>
      <c r="Q114" s="318"/>
      <c r="R114" s="115"/>
      <c r="T114" s="192" t="s">
        <v>5</v>
      </c>
      <c r="U114" s="193" t="s">
        <v>41</v>
      </c>
      <c r="V114" s="194">
        <v>0</v>
      </c>
      <c r="W114" s="194">
        <f aca="true" t="shared" si="1" ref="W114:W131">V114*K114</f>
        <v>0</v>
      </c>
      <c r="X114" s="194">
        <v>0.07</v>
      </c>
      <c r="Y114" s="194">
        <f aca="true" t="shared" si="2" ref="Y114:Y131">X114*K114</f>
        <v>4.760000000000001</v>
      </c>
      <c r="Z114" s="194">
        <v>0</v>
      </c>
      <c r="AA114" s="195">
        <f aca="true" t="shared" si="3" ref="AA114:AA131">Z114*K114</f>
        <v>0</v>
      </c>
      <c r="AR114" s="100" t="s">
        <v>280</v>
      </c>
      <c r="AT114" s="100" t="s">
        <v>156</v>
      </c>
      <c r="AU114" s="100" t="s">
        <v>124</v>
      </c>
      <c r="AY114" s="100" t="s">
        <v>155</v>
      </c>
      <c r="BE114" s="196">
        <f aca="true" t="shared" si="4" ref="BE114:BE131">IF(U114="základní",N114,0)</f>
        <v>0</v>
      </c>
      <c r="BF114" s="196">
        <f aca="true" t="shared" si="5" ref="BF114:BF131">IF(U114="snížená",N114,0)</f>
        <v>0</v>
      </c>
      <c r="BG114" s="196">
        <f aca="true" t="shared" si="6" ref="BG114:BG131">IF(U114="zákl. přenesená",N114,0)</f>
        <v>0</v>
      </c>
      <c r="BH114" s="196">
        <f aca="true" t="shared" si="7" ref="BH114:BH131">IF(U114="sníž. přenesená",N114,0)</f>
        <v>0</v>
      </c>
      <c r="BI114" s="196">
        <f aca="true" t="shared" si="8" ref="BI114:BI131">IF(U114="nulová",N114,0)</f>
        <v>0</v>
      </c>
      <c r="BJ114" s="100" t="s">
        <v>22</v>
      </c>
      <c r="BK114" s="196">
        <f aca="true" t="shared" si="9" ref="BK114:BK131">ROUND(L114*K114,2)</f>
        <v>0</v>
      </c>
      <c r="BL114" s="100" t="s">
        <v>280</v>
      </c>
      <c r="BM114" s="100" t="s">
        <v>1926</v>
      </c>
    </row>
    <row r="115" spans="2:65" s="110" customFormat="1" ht="22.5" customHeight="1">
      <c r="B115" s="111"/>
      <c r="C115" s="188" t="s">
        <v>124</v>
      </c>
      <c r="D115" s="188" t="s">
        <v>156</v>
      </c>
      <c r="E115" s="189" t="s">
        <v>1927</v>
      </c>
      <c r="F115" s="316" t="s">
        <v>1928</v>
      </c>
      <c r="G115" s="316"/>
      <c r="H115" s="316"/>
      <c r="I115" s="316"/>
      <c r="J115" s="190" t="s">
        <v>230</v>
      </c>
      <c r="K115" s="191">
        <v>93</v>
      </c>
      <c r="L115" s="317"/>
      <c r="M115" s="317"/>
      <c r="N115" s="318">
        <f t="shared" si="0"/>
        <v>0</v>
      </c>
      <c r="O115" s="318"/>
      <c r="P115" s="318"/>
      <c r="Q115" s="318"/>
      <c r="R115" s="115"/>
      <c r="T115" s="192" t="s">
        <v>5</v>
      </c>
      <c r="U115" s="193" t="s">
        <v>41</v>
      </c>
      <c r="V115" s="194">
        <v>0</v>
      </c>
      <c r="W115" s="194">
        <f t="shared" si="1"/>
        <v>0</v>
      </c>
      <c r="X115" s="194">
        <v>0.02</v>
      </c>
      <c r="Y115" s="194">
        <f t="shared" si="2"/>
        <v>1.86</v>
      </c>
      <c r="Z115" s="194">
        <v>0</v>
      </c>
      <c r="AA115" s="195">
        <f t="shared" si="3"/>
        <v>0</v>
      </c>
      <c r="AR115" s="100" t="s">
        <v>280</v>
      </c>
      <c r="AT115" s="100" t="s">
        <v>156</v>
      </c>
      <c r="AU115" s="100" t="s">
        <v>124</v>
      </c>
      <c r="AY115" s="100" t="s">
        <v>155</v>
      </c>
      <c r="BE115" s="196">
        <f t="shared" si="4"/>
        <v>0</v>
      </c>
      <c r="BF115" s="196">
        <f t="shared" si="5"/>
        <v>0</v>
      </c>
      <c r="BG115" s="196">
        <f t="shared" si="6"/>
        <v>0</v>
      </c>
      <c r="BH115" s="196">
        <f t="shared" si="7"/>
        <v>0</v>
      </c>
      <c r="BI115" s="196">
        <f t="shared" si="8"/>
        <v>0</v>
      </c>
      <c r="BJ115" s="100" t="s">
        <v>22</v>
      </c>
      <c r="BK115" s="196">
        <f t="shared" si="9"/>
        <v>0</v>
      </c>
      <c r="BL115" s="100" t="s">
        <v>280</v>
      </c>
      <c r="BM115" s="100" t="s">
        <v>1929</v>
      </c>
    </row>
    <row r="116" spans="2:65" s="110" customFormat="1" ht="22.5" customHeight="1">
      <c r="B116" s="111"/>
      <c r="C116" s="188" t="s">
        <v>165</v>
      </c>
      <c r="D116" s="188" t="s">
        <v>156</v>
      </c>
      <c r="E116" s="189" t="s">
        <v>1930</v>
      </c>
      <c r="F116" s="316" t="s">
        <v>1931</v>
      </c>
      <c r="G116" s="316"/>
      <c r="H116" s="316"/>
      <c r="I116" s="316"/>
      <c r="J116" s="190" t="s">
        <v>230</v>
      </c>
      <c r="K116" s="191">
        <v>49</v>
      </c>
      <c r="L116" s="317"/>
      <c r="M116" s="317"/>
      <c r="N116" s="318">
        <f t="shared" si="0"/>
        <v>0</v>
      </c>
      <c r="O116" s="318"/>
      <c r="P116" s="318"/>
      <c r="Q116" s="318"/>
      <c r="R116" s="115"/>
      <c r="T116" s="192" t="s">
        <v>5</v>
      </c>
      <c r="U116" s="193" t="s">
        <v>41</v>
      </c>
      <c r="V116" s="194">
        <v>0</v>
      </c>
      <c r="W116" s="194">
        <f t="shared" si="1"/>
        <v>0</v>
      </c>
      <c r="X116" s="194">
        <v>0.005</v>
      </c>
      <c r="Y116" s="194">
        <f t="shared" si="2"/>
        <v>0.245</v>
      </c>
      <c r="Z116" s="194">
        <v>0</v>
      </c>
      <c r="AA116" s="195">
        <f t="shared" si="3"/>
        <v>0</v>
      </c>
      <c r="AR116" s="100" t="s">
        <v>280</v>
      </c>
      <c r="AT116" s="100" t="s">
        <v>156</v>
      </c>
      <c r="AU116" s="100" t="s">
        <v>124</v>
      </c>
      <c r="AY116" s="100" t="s">
        <v>155</v>
      </c>
      <c r="BE116" s="196">
        <f t="shared" si="4"/>
        <v>0</v>
      </c>
      <c r="BF116" s="196">
        <f t="shared" si="5"/>
        <v>0</v>
      </c>
      <c r="BG116" s="196">
        <f t="shared" si="6"/>
        <v>0</v>
      </c>
      <c r="BH116" s="196">
        <f t="shared" si="7"/>
        <v>0</v>
      </c>
      <c r="BI116" s="196">
        <f t="shared" si="8"/>
        <v>0</v>
      </c>
      <c r="BJ116" s="100" t="s">
        <v>22</v>
      </c>
      <c r="BK116" s="196">
        <f t="shared" si="9"/>
        <v>0</v>
      </c>
      <c r="BL116" s="100" t="s">
        <v>280</v>
      </c>
      <c r="BM116" s="100" t="s">
        <v>1932</v>
      </c>
    </row>
    <row r="117" spans="2:65" s="110" customFormat="1" ht="22.5" customHeight="1">
      <c r="B117" s="111"/>
      <c r="C117" s="188" t="s">
        <v>169</v>
      </c>
      <c r="D117" s="188" t="s">
        <v>156</v>
      </c>
      <c r="E117" s="189" t="s">
        <v>1933</v>
      </c>
      <c r="F117" s="316" t="s">
        <v>1934</v>
      </c>
      <c r="G117" s="316"/>
      <c r="H117" s="316"/>
      <c r="I117" s="316"/>
      <c r="J117" s="190" t="s">
        <v>230</v>
      </c>
      <c r="K117" s="191">
        <v>55</v>
      </c>
      <c r="L117" s="317"/>
      <c r="M117" s="317"/>
      <c r="N117" s="318">
        <f t="shared" si="0"/>
        <v>0</v>
      </c>
      <c r="O117" s="318"/>
      <c r="P117" s="318"/>
      <c r="Q117" s="318"/>
      <c r="R117" s="115"/>
      <c r="T117" s="192" t="s">
        <v>5</v>
      </c>
      <c r="U117" s="193" t="s">
        <v>41</v>
      </c>
      <c r="V117" s="194">
        <v>0</v>
      </c>
      <c r="W117" s="194">
        <f t="shared" si="1"/>
        <v>0</v>
      </c>
      <c r="X117" s="194">
        <v>0.007</v>
      </c>
      <c r="Y117" s="194">
        <f t="shared" si="2"/>
        <v>0.385</v>
      </c>
      <c r="Z117" s="194">
        <v>0</v>
      </c>
      <c r="AA117" s="195">
        <f t="shared" si="3"/>
        <v>0</v>
      </c>
      <c r="AR117" s="100" t="s">
        <v>280</v>
      </c>
      <c r="AT117" s="100" t="s">
        <v>156</v>
      </c>
      <c r="AU117" s="100" t="s">
        <v>124</v>
      </c>
      <c r="AY117" s="100" t="s">
        <v>155</v>
      </c>
      <c r="BE117" s="196">
        <f t="shared" si="4"/>
        <v>0</v>
      </c>
      <c r="BF117" s="196">
        <f t="shared" si="5"/>
        <v>0</v>
      </c>
      <c r="BG117" s="196">
        <f t="shared" si="6"/>
        <v>0</v>
      </c>
      <c r="BH117" s="196">
        <f t="shared" si="7"/>
        <v>0</v>
      </c>
      <c r="BI117" s="196">
        <f t="shared" si="8"/>
        <v>0</v>
      </c>
      <c r="BJ117" s="100" t="s">
        <v>22</v>
      </c>
      <c r="BK117" s="196">
        <f t="shared" si="9"/>
        <v>0</v>
      </c>
      <c r="BL117" s="100" t="s">
        <v>280</v>
      </c>
      <c r="BM117" s="100" t="s">
        <v>1935</v>
      </c>
    </row>
    <row r="118" spans="2:65" s="110" customFormat="1" ht="22.5" customHeight="1">
      <c r="B118" s="111"/>
      <c r="C118" s="188" t="s">
        <v>154</v>
      </c>
      <c r="D118" s="188" t="s">
        <v>156</v>
      </c>
      <c r="E118" s="189" t="s">
        <v>1936</v>
      </c>
      <c r="F118" s="316" t="s">
        <v>1937</v>
      </c>
      <c r="G118" s="316"/>
      <c r="H118" s="316"/>
      <c r="I118" s="316"/>
      <c r="J118" s="190" t="s">
        <v>230</v>
      </c>
      <c r="K118" s="191">
        <v>18</v>
      </c>
      <c r="L118" s="317"/>
      <c r="M118" s="317"/>
      <c r="N118" s="318">
        <f t="shared" si="0"/>
        <v>0</v>
      </c>
      <c r="O118" s="318"/>
      <c r="P118" s="318"/>
      <c r="Q118" s="318"/>
      <c r="R118" s="115"/>
      <c r="T118" s="192" t="s">
        <v>5</v>
      </c>
      <c r="U118" s="193" t="s">
        <v>41</v>
      </c>
      <c r="V118" s="194">
        <v>0</v>
      </c>
      <c r="W118" s="194">
        <f t="shared" si="1"/>
        <v>0</v>
      </c>
      <c r="X118" s="194">
        <v>0.055</v>
      </c>
      <c r="Y118" s="194">
        <f t="shared" si="2"/>
        <v>0.99</v>
      </c>
      <c r="Z118" s="194">
        <v>0</v>
      </c>
      <c r="AA118" s="195">
        <f t="shared" si="3"/>
        <v>0</v>
      </c>
      <c r="AR118" s="100" t="s">
        <v>280</v>
      </c>
      <c r="AT118" s="100" t="s">
        <v>156</v>
      </c>
      <c r="AU118" s="100" t="s">
        <v>124</v>
      </c>
      <c r="AY118" s="100" t="s">
        <v>155</v>
      </c>
      <c r="BE118" s="196">
        <f t="shared" si="4"/>
        <v>0</v>
      </c>
      <c r="BF118" s="196">
        <f t="shared" si="5"/>
        <v>0</v>
      </c>
      <c r="BG118" s="196">
        <f t="shared" si="6"/>
        <v>0</v>
      </c>
      <c r="BH118" s="196">
        <f t="shared" si="7"/>
        <v>0</v>
      </c>
      <c r="BI118" s="196">
        <f t="shared" si="8"/>
        <v>0</v>
      </c>
      <c r="BJ118" s="100" t="s">
        <v>22</v>
      </c>
      <c r="BK118" s="196">
        <f t="shared" si="9"/>
        <v>0</v>
      </c>
      <c r="BL118" s="100" t="s">
        <v>280</v>
      </c>
      <c r="BM118" s="100" t="s">
        <v>1938</v>
      </c>
    </row>
    <row r="119" spans="2:65" s="110" customFormat="1" ht="22.5" customHeight="1">
      <c r="B119" s="111"/>
      <c r="C119" s="188" t="s">
        <v>176</v>
      </c>
      <c r="D119" s="188" t="s">
        <v>156</v>
      </c>
      <c r="E119" s="189" t="s">
        <v>1939</v>
      </c>
      <c r="F119" s="316" t="s">
        <v>1940</v>
      </c>
      <c r="G119" s="316"/>
      <c r="H119" s="316"/>
      <c r="I119" s="316"/>
      <c r="J119" s="190" t="s">
        <v>230</v>
      </c>
      <c r="K119" s="191">
        <v>7</v>
      </c>
      <c r="L119" s="317"/>
      <c r="M119" s="317"/>
      <c r="N119" s="318">
        <f t="shared" si="0"/>
        <v>0</v>
      </c>
      <c r="O119" s="318"/>
      <c r="P119" s="318"/>
      <c r="Q119" s="318"/>
      <c r="R119" s="115"/>
      <c r="T119" s="192" t="s">
        <v>5</v>
      </c>
      <c r="U119" s="193" t="s">
        <v>41</v>
      </c>
      <c r="V119" s="194">
        <v>0</v>
      </c>
      <c r="W119" s="194">
        <f t="shared" si="1"/>
        <v>0</v>
      </c>
      <c r="X119" s="194">
        <v>0.025</v>
      </c>
      <c r="Y119" s="194">
        <f t="shared" si="2"/>
        <v>0.17500000000000002</v>
      </c>
      <c r="Z119" s="194">
        <v>0</v>
      </c>
      <c r="AA119" s="195">
        <f t="shared" si="3"/>
        <v>0</v>
      </c>
      <c r="AR119" s="100" t="s">
        <v>280</v>
      </c>
      <c r="AT119" s="100" t="s">
        <v>156</v>
      </c>
      <c r="AU119" s="100" t="s">
        <v>124</v>
      </c>
      <c r="AY119" s="100" t="s">
        <v>155</v>
      </c>
      <c r="BE119" s="196">
        <f t="shared" si="4"/>
        <v>0</v>
      </c>
      <c r="BF119" s="196">
        <f t="shared" si="5"/>
        <v>0</v>
      </c>
      <c r="BG119" s="196">
        <f t="shared" si="6"/>
        <v>0</v>
      </c>
      <c r="BH119" s="196">
        <f t="shared" si="7"/>
        <v>0</v>
      </c>
      <c r="BI119" s="196">
        <f t="shared" si="8"/>
        <v>0</v>
      </c>
      <c r="BJ119" s="100" t="s">
        <v>22</v>
      </c>
      <c r="BK119" s="196">
        <f t="shared" si="9"/>
        <v>0</v>
      </c>
      <c r="BL119" s="100" t="s">
        <v>280</v>
      </c>
      <c r="BM119" s="100" t="s">
        <v>1941</v>
      </c>
    </row>
    <row r="120" spans="2:65" s="110" customFormat="1" ht="22.5" customHeight="1">
      <c r="B120" s="111"/>
      <c r="C120" s="188" t="s">
        <v>235</v>
      </c>
      <c r="D120" s="188" t="s">
        <v>156</v>
      </c>
      <c r="E120" s="189" t="s">
        <v>1942</v>
      </c>
      <c r="F120" s="316" t="s">
        <v>1943</v>
      </c>
      <c r="G120" s="316"/>
      <c r="H120" s="316"/>
      <c r="I120" s="316"/>
      <c r="J120" s="190" t="s">
        <v>230</v>
      </c>
      <c r="K120" s="191">
        <v>3</v>
      </c>
      <c r="L120" s="317"/>
      <c r="M120" s="317"/>
      <c r="N120" s="318">
        <f t="shared" si="0"/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 t="shared" si="1"/>
        <v>0</v>
      </c>
      <c r="X120" s="194">
        <v>0.03</v>
      </c>
      <c r="Y120" s="194">
        <f t="shared" si="2"/>
        <v>0.09</v>
      </c>
      <c r="Z120" s="194">
        <v>0</v>
      </c>
      <c r="AA120" s="195">
        <f t="shared" si="3"/>
        <v>0</v>
      </c>
      <c r="AR120" s="100" t="s">
        <v>280</v>
      </c>
      <c r="AT120" s="100" t="s">
        <v>156</v>
      </c>
      <c r="AU120" s="100" t="s">
        <v>124</v>
      </c>
      <c r="AY120" s="100" t="s">
        <v>155</v>
      </c>
      <c r="BE120" s="196">
        <f t="shared" si="4"/>
        <v>0</v>
      </c>
      <c r="BF120" s="196">
        <f t="shared" si="5"/>
        <v>0</v>
      </c>
      <c r="BG120" s="196">
        <f t="shared" si="6"/>
        <v>0</v>
      </c>
      <c r="BH120" s="196">
        <f t="shared" si="7"/>
        <v>0</v>
      </c>
      <c r="BI120" s="196">
        <f t="shared" si="8"/>
        <v>0</v>
      </c>
      <c r="BJ120" s="100" t="s">
        <v>22</v>
      </c>
      <c r="BK120" s="196">
        <f t="shared" si="9"/>
        <v>0</v>
      </c>
      <c r="BL120" s="100" t="s">
        <v>280</v>
      </c>
      <c r="BM120" s="100" t="s">
        <v>1944</v>
      </c>
    </row>
    <row r="121" spans="2:65" s="110" customFormat="1" ht="22.5" customHeight="1">
      <c r="B121" s="111"/>
      <c r="C121" s="188" t="s">
        <v>239</v>
      </c>
      <c r="D121" s="188" t="s">
        <v>156</v>
      </c>
      <c r="E121" s="189" t="s">
        <v>1945</v>
      </c>
      <c r="F121" s="316" t="s">
        <v>1946</v>
      </c>
      <c r="G121" s="316"/>
      <c r="H121" s="316"/>
      <c r="I121" s="316"/>
      <c r="J121" s="190" t="s">
        <v>230</v>
      </c>
      <c r="K121" s="191">
        <v>17</v>
      </c>
      <c r="L121" s="317"/>
      <c r="M121" s="317"/>
      <c r="N121" s="318">
        <f t="shared" si="0"/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 t="shared" si="1"/>
        <v>0</v>
      </c>
      <c r="X121" s="194">
        <v>0.028</v>
      </c>
      <c r="Y121" s="194">
        <f t="shared" si="2"/>
        <v>0.47600000000000003</v>
      </c>
      <c r="Z121" s="194">
        <v>0</v>
      </c>
      <c r="AA121" s="195">
        <f t="shared" si="3"/>
        <v>0</v>
      </c>
      <c r="AR121" s="100" t="s">
        <v>280</v>
      </c>
      <c r="AT121" s="100" t="s">
        <v>156</v>
      </c>
      <c r="AU121" s="100" t="s">
        <v>124</v>
      </c>
      <c r="AY121" s="100" t="s">
        <v>155</v>
      </c>
      <c r="BE121" s="196">
        <f t="shared" si="4"/>
        <v>0</v>
      </c>
      <c r="BF121" s="196">
        <f t="shared" si="5"/>
        <v>0</v>
      </c>
      <c r="BG121" s="196">
        <f t="shared" si="6"/>
        <v>0</v>
      </c>
      <c r="BH121" s="196">
        <f t="shared" si="7"/>
        <v>0</v>
      </c>
      <c r="BI121" s="196">
        <f t="shared" si="8"/>
        <v>0</v>
      </c>
      <c r="BJ121" s="100" t="s">
        <v>22</v>
      </c>
      <c r="BK121" s="196">
        <f t="shared" si="9"/>
        <v>0</v>
      </c>
      <c r="BL121" s="100" t="s">
        <v>280</v>
      </c>
      <c r="BM121" s="100" t="s">
        <v>1947</v>
      </c>
    </row>
    <row r="122" spans="2:65" s="110" customFormat="1" ht="22.5" customHeight="1">
      <c r="B122" s="111"/>
      <c r="C122" s="188" t="s">
        <v>243</v>
      </c>
      <c r="D122" s="188" t="s">
        <v>156</v>
      </c>
      <c r="E122" s="189" t="s">
        <v>1948</v>
      </c>
      <c r="F122" s="316" t="s">
        <v>1949</v>
      </c>
      <c r="G122" s="316"/>
      <c r="H122" s="316"/>
      <c r="I122" s="316"/>
      <c r="J122" s="190" t="s">
        <v>230</v>
      </c>
      <c r="K122" s="191">
        <v>3</v>
      </c>
      <c r="L122" s="317"/>
      <c r="M122" s="317"/>
      <c r="N122" s="318">
        <f t="shared" si="0"/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</v>
      </c>
      <c r="W122" s="194">
        <f t="shared" si="1"/>
        <v>0</v>
      </c>
      <c r="X122" s="194">
        <v>0.01</v>
      </c>
      <c r="Y122" s="194">
        <f t="shared" si="2"/>
        <v>0.03</v>
      </c>
      <c r="Z122" s="194">
        <v>0</v>
      </c>
      <c r="AA122" s="195">
        <f t="shared" si="3"/>
        <v>0</v>
      </c>
      <c r="AR122" s="100" t="s">
        <v>280</v>
      </c>
      <c r="AT122" s="100" t="s">
        <v>156</v>
      </c>
      <c r="AU122" s="100" t="s">
        <v>124</v>
      </c>
      <c r="AY122" s="100" t="s">
        <v>155</v>
      </c>
      <c r="BE122" s="196">
        <f t="shared" si="4"/>
        <v>0</v>
      </c>
      <c r="BF122" s="196">
        <f t="shared" si="5"/>
        <v>0</v>
      </c>
      <c r="BG122" s="196">
        <f t="shared" si="6"/>
        <v>0</v>
      </c>
      <c r="BH122" s="196">
        <f t="shared" si="7"/>
        <v>0</v>
      </c>
      <c r="BI122" s="196">
        <f t="shared" si="8"/>
        <v>0</v>
      </c>
      <c r="BJ122" s="100" t="s">
        <v>22</v>
      </c>
      <c r="BK122" s="196">
        <f t="shared" si="9"/>
        <v>0</v>
      </c>
      <c r="BL122" s="100" t="s">
        <v>280</v>
      </c>
      <c r="BM122" s="100" t="s">
        <v>1950</v>
      </c>
    </row>
    <row r="123" spans="2:65" s="110" customFormat="1" ht="22.5" customHeight="1">
      <c r="B123" s="111"/>
      <c r="C123" s="188" t="s">
        <v>26</v>
      </c>
      <c r="D123" s="188" t="s">
        <v>156</v>
      </c>
      <c r="E123" s="189" t="s">
        <v>1951</v>
      </c>
      <c r="F123" s="316" t="s">
        <v>1952</v>
      </c>
      <c r="G123" s="316"/>
      <c r="H123" s="316"/>
      <c r="I123" s="316"/>
      <c r="J123" s="190" t="s">
        <v>230</v>
      </c>
      <c r="K123" s="191">
        <v>39</v>
      </c>
      <c r="L123" s="317"/>
      <c r="M123" s="317"/>
      <c r="N123" s="318">
        <f t="shared" si="0"/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</v>
      </c>
      <c r="W123" s="194">
        <f t="shared" si="1"/>
        <v>0</v>
      </c>
      <c r="X123" s="194">
        <v>0.006</v>
      </c>
      <c r="Y123" s="194">
        <f t="shared" si="2"/>
        <v>0.234</v>
      </c>
      <c r="Z123" s="194">
        <v>0</v>
      </c>
      <c r="AA123" s="195">
        <f t="shared" si="3"/>
        <v>0</v>
      </c>
      <c r="AR123" s="100" t="s">
        <v>280</v>
      </c>
      <c r="AT123" s="100" t="s">
        <v>156</v>
      </c>
      <c r="AU123" s="100" t="s">
        <v>124</v>
      </c>
      <c r="AY123" s="100" t="s">
        <v>155</v>
      </c>
      <c r="BE123" s="196">
        <f t="shared" si="4"/>
        <v>0</v>
      </c>
      <c r="BF123" s="196">
        <f t="shared" si="5"/>
        <v>0</v>
      </c>
      <c r="BG123" s="196">
        <f t="shared" si="6"/>
        <v>0</v>
      </c>
      <c r="BH123" s="196">
        <f t="shared" si="7"/>
        <v>0</v>
      </c>
      <c r="BI123" s="196">
        <f t="shared" si="8"/>
        <v>0</v>
      </c>
      <c r="BJ123" s="100" t="s">
        <v>22</v>
      </c>
      <c r="BK123" s="196">
        <f t="shared" si="9"/>
        <v>0</v>
      </c>
      <c r="BL123" s="100" t="s">
        <v>280</v>
      </c>
      <c r="BM123" s="100" t="s">
        <v>1953</v>
      </c>
    </row>
    <row r="124" spans="2:65" s="110" customFormat="1" ht="22.5" customHeight="1">
      <c r="B124" s="111"/>
      <c r="C124" s="188" t="s">
        <v>254</v>
      </c>
      <c r="D124" s="188" t="s">
        <v>156</v>
      </c>
      <c r="E124" s="189" t="s">
        <v>1954</v>
      </c>
      <c r="F124" s="316" t="s">
        <v>1955</v>
      </c>
      <c r="G124" s="316"/>
      <c r="H124" s="316"/>
      <c r="I124" s="316"/>
      <c r="J124" s="190" t="s">
        <v>230</v>
      </c>
      <c r="K124" s="191">
        <v>6</v>
      </c>
      <c r="L124" s="317"/>
      <c r="M124" s="317"/>
      <c r="N124" s="318">
        <f t="shared" si="0"/>
        <v>0</v>
      </c>
      <c r="O124" s="318"/>
      <c r="P124" s="318"/>
      <c r="Q124" s="318"/>
      <c r="R124" s="115"/>
      <c r="T124" s="192" t="s">
        <v>5</v>
      </c>
      <c r="U124" s="193" t="s">
        <v>41</v>
      </c>
      <c r="V124" s="194">
        <v>0</v>
      </c>
      <c r="W124" s="194">
        <f t="shared" si="1"/>
        <v>0</v>
      </c>
      <c r="X124" s="194">
        <v>0.035</v>
      </c>
      <c r="Y124" s="194">
        <f t="shared" si="2"/>
        <v>0.21000000000000002</v>
      </c>
      <c r="Z124" s="194">
        <v>0</v>
      </c>
      <c r="AA124" s="195">
        <f t="shared" si="3"/>
        <v>0</v>
      </c>
      <c r="AR124" s="100" t="s">
        <v>280</v>
      </c>
      <c r="AT124" s="100" t="s">
        <v>156</v>
      </c>
      <c r="AU124" s="100" t="s">
        <v>124</v>
      </c>
      <c r="AY124" s="100" t="s">
        <v>155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100" t="s">
        <v>22</v>
      </c>
      <c r="BK124" s="196">
        <f t="shared" si="9"/>
        <v>0</v>
      </c>
      <c r="BL124" s="100" t="s">
        <v>280</v>
      </c>
      <c r="BM124" s="100" t="s">
        <v>1956</v>
      </c>
    </row>
    <row r="125" spans="2:65" s="110" customFormat="1" ht="22.5" customHeight="1">
      <c r="B125" s="111"/>
      <c r="C125" s="188" t="s">
        <v>260</v>
      </c>
      <c r="D125" s="188" t="s">
        <v>156</v>
      </c>
      <c r="E125" s="189" t="s">
        <v>1957</v>
      </c>
      <c r="F125" s="316" t="s">
        <v>1958</v>
      </c>
      <c r="G125" s="316"/>
      <c r="H125" s="316"/>
      <c r="I125" s="316"/>
      <c r="J125" s="190" t="s">
        <v>230</v>
      </c>
      <c r="K125" s="191">
        <v>1</v>
      </c>
      <c r="L125" s="317"/>
      <c r="M125" s="317"/>
      <c r="N125" s="318">
        <f t="shared" si="0"/>
        <v>0</v>
      </c>
      <c r="O125" s="318"/>
      <c r="P125" s="318"/>
      <c r="Q125" s="318"/>
      <c r="R125" s="115"/>
      <c r="T125" s="192" t="s">
        <v>5</v>
      </c>
      <c r="U125" s="193" t="s">
        <v>41</v>
      </c>
      <c r="V125" s="194">
        <v>0</v>
      </c>
      <c r="W125" s="194">
        <f t="shared" si="1"/>
        <v>0</v>
      </c>
      <c r="X125" s="194">
        <v>0.215</v>
      </c>
      <c r="Y125" s="194">
        <f t="shared" si="2"/>
        <v>0.215</v>
      </c>
      <c r="Z125" s="194">
        <v>0</v>
      </c>
      <c r="AA125" s="195">
        <f t="shared" si="3"/>
        <v>0</v>
      </c>
      <c r="AR125" s="100" t="s">
        <v>280</v>
      </c>
      <c r="AT125" s="100" t="s">
        <v>156</v>
      </c>
      <c r="AU125" s="100" t="s">
        <v>124</v>
      </c>
      <c r="AY125" s="100" t="s">
        <v>155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00" t="s">
        <v>22</v>
      </c>
      <c r="BK125" s="196">
        <f t="shared" si="9"/>
        <v>0</v>
      </c>
      <c r="BL125" s="100" t="s">
        <v>280</v>
      </c>
      <c r="BM125" s="100" t="s">
        <v>1959</v>
      </c>
    </row>
    <row r="126" spans="2:65" s="110" customFormat="1" ht="22.5" customHeight="1">
      <c r="B126" s="111"/>
      <c r="C126" s="188" t="s">
        <v>266</v>
      </c>
      <c r="D126" s="188" t="s">
        <v>156</v>
      </c>
      <c r="E126" s="189" t="s">
        <v>1960</v>
      </c>
      <c r="F126" s="316" t="s">
        <v>1961</v>
      </c>
      <c r="G126" s="316"/>
      <c r="H126" s="316"/>
      <c r="I126" s="316"/>
      <c r="J126" s="190" t="s">
        <v>230</v>
      </c>
      <c r="K126" s="191">
        <v>1</v>
      </c>
      <c r="L126" s="317"/>
      <c r="M126" s="317"/>
      <c r="N126" s="318">
        <f t="shared" si="0"/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</v>
      </c>
      <c r="W126" s="194">
        <f t="shared" si="1"/>
        <v>0</v>
      </c>
      <c r="X126" s="194">
        <v>0.08</v>
      </c>
      <c r="Y126" s="194">
        <f t="shared" si="2"/>
        <v>0.08</v>
      </c>
      <c r="Z126" s="194">
        <v>0</v>
      </c>
      <c r="AA126" s="195">
        <f t="shared" si="3"/>
        <v>0</v>
      </c>
      <c r="AR126" s="100" t="s">
        <v>280</v>
      </c>
      <c r="AT126" s="100" t="s">
        <v>156</v>
      </c>
      <c r="AU126" s="100" t="s">
        <v>124</v>
      </c>
      <c r="AY126" s="100" t="s">
        <v>155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00" t="s">
        <v>22</v>
      </c>
      <c r="BK126" s="196">
        <f t="shared" si="9"/>
        <v>0</v>
      </c>
      <c r="BL126" s="100" t="s">
        <v>280</v>
      </c>
      <c r="BM126" s="100" t="s">
        <v>1962</v>
      </c>
    </row>
    <row r="127" spans="2:65" s="110" customFormat="1" ht="22.5" customHeight="1">
      <c r="B127" s="111"/>
      <c r="C127" s="188" t="s">
        <v>270</v>
      </c>
      <c r="D127" s="188" t="s">
        <v>156</v>
      </c>
      <c r="E127" s="189" t="s">
        <v>1963</v>
      </c>
      <c r="F127" s="316" t="s">
        <v>1964</v>
      </c>
      <c r="G127" s="316"/>
      <c r="H127" s="316"/>
      <c r="I127" s="316"/>
      <c r="J127" s="190" t="s">
        <v>159</v>
      </c>
      <c r="K127" s="191">
        <v>1</v>
      </c>
      <c r="L127" s="317"/>
      <c r="M127" s="317"/>
      <c r="N127" s="318">
        <f t="shared" si="0"/>
        <v>0</v>
      </c>
      <c r="O127" s="318"/>
      <c r="P127" s="318"/>
      <c r="Q127" s="318"/>
      <c r="R127" s="115"/>
      <c r="T127" s="192" t="s">
        <v>5</v>
      </c>
      <c r="U127" s="193" t="s">
        <v>41</v>
      </c>
      <c r="V127" s="194">
        <v>0</v>
      </c>
      <c r="W127" s="194">
        <f t="shared" si="1"/>
        <v>0</v>
      </c>
      <c r="X127" s="194">
        <v>0.65</v>
      </c>
      <c r="Y127" s="194">
        <f t="shared" si="2"/>
        <v>0.65</v>
      </c>
      <c r="Z127" s="194">
        <v>0</v>
      </c>
      <c r="AA127" s="195">
        <f t="shared" si="3"/>
        <v>0</v>
      </c>
      <c r="AR127" s="100" t="s">
        <v>280</v>
      </c>
      <c r="AT127" s="100" t="s">
        <v>156</v>
      </c>
      <c r="AU127" s="100" t="s">
        <v>124</v>
      </c>
      <c r="AY127" s="100" t="s">
        <v>155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00" t="s">
        <v>22</v>
      </c>
      <c r="BK127" s="196">
        <f t="shared" si="9"/>
        <v>0</v>
      </c>
      <c r="BL127" s="100" t="s">
        <v>280</v>
      </c>
      <c r="BM127" s="100" t="s">
        <v>1965</v>
      </c>
    </row>
    <row r="128" spans="2:65" s="110" customFormat="1" ht="22.5" customHeight="1">
      <c r="B128" s="111"/>
      <c r="C128" s="188" t="s">
        <v>11</v>
      </c>
      <c r="D128" s="188" t="s">
        <v>156</v>
      </c>
      <c r="E128" s="189" t="s">
        <v>1966</v>
      </c>
      <c r="F128" s="316" t="s">
        <v>1967</v>
      </c>
      <c r="G128" s="316"/>
      <c r="H128" s="316"/>
      <c r="I128" s="316"/>
      <c r="J128" s="190" t="s">
        <v>230</v>
      </c>
      <c r="K128" s="191">
        <v>15</v>
      </c>
      <c r="L128" s="317"/>
      <c r="M128" s="317"/>
      <c r="N128" s="318">
        <f t="shared" si="0"/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</v>
      </c>
      <c r="W128" s="194">
        <f t="shared" si="1"/>
        <v>0</v>
      </c>
      <c r="X128" s="194">
        <v>0.075</v>
      </c>
      <c r="Y128" s="194">
        <f t="shared" si="2"/>
        <v>1.125</v>
      </c>
      <c r="Z128" s="194">
        <v>0</v>
      </c>
      <c r="AA128" s="195">
        <f t="shared" si="3"/>
        <v>0</v>
      </c>
      <c r="AR128" s="100" t="s">
        <v>280</v>
      </c>
      <c r="AT128" s="100" t="s">
        <v>156</v>
      </c>
      <c r="AU128" s="100" t="s">
        <v>124</v>
      </c>
      <c r="AY128" s="100" t="s">
        <v>155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00" t="s">
        <v>22</v>
      </c>
      <c r="BK128" s="196">
        <f t="shared" si="9"/>
        <v>0</v>
      </c>
      <c r="BL128" s="100" t="s">
        <v>280</v>
      </c>
      <c r="BM128" s="100" t="s">
        <v>1968</v>
      </c>
    </row>
    <row r="129" spans="2:65" s="110" customFormat="1" ht="22.5" customHeight="1">
      <c r="B129" s="111"/>
      <c r="C129" s="188" t="s">
        <v>280</v>
      </c>
      <c r="D129" s="188" t="s">
        <v>156</v>
      </c>
      <c r="E129" s="189" t="s">
        <v>1969</v>
      </c>
      <c r="F129" s="316" t="s">
        <v>1970</v>
      </c>
      <c r="G129" s="316"/>
      <c r="H129" s="316"/>
      <c r="I129" s="316"/>
      <c r="J129" s="190" t="s">
        <v>230</v>
      </c>
      <c r="K129" s="191">
        <v>4</v>
      </c>
      <c r="L129" s="317"/>
      <c r="M129" s="317"/>
      <c r="N129" s="318">
        <f t="shared" si="0"/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 t="shared" si="1"/>
        <v>0</v>
      </c>
      <c r="X129" s="194">
        <v>0.02</v>
      </c>
      <c r="Y129" s="194">
        <f t="shared" si="2"/>
        <v>0.08</v>
      </c>
      <c r="Z129" s="194">
        <v>0</v>
      </c>
      <c r="AA129" s="195">
        <f t="shared" si="3"/>
        <v>0</v>
      </c>
      <c r="AR129" s="100" t="s">
        <v>280</v>
      </c>
      <c r="AT129" s="100" t="s">
        <v>156</v>
      </c>
      <c r="AU129" s="100" t="s">
        <v>124</v>
      </c>
      <c r="AY129" s="100" t="s">
        <v>155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00" t="s">
        <v>22</v>
      </c>
      <c r="BK129" s="196">
        <f t="shared" si="9"/>
        <v>0</v>
      </c>
      <c r="BL129" s="100" t="s">
        <v>280</v>
      </c>
      <c r="BM129" s="100" t="s">
        <v>1971</v>
      </c>
    </row>
    <row r="130" spans="2:65" s="110" customFormat="1" ht="22.5" customHeight="1">
      <c r="B130" s="111"/>
      <c r="C130" s="188" t="s">
        <v>287</v>
      </c>
      <c r="D130" s="188" t="s">
        <v>156</v>
      </c>
      <c r="E130" s="189" t="s">
        <v>1972</v>
      </c>
      <c r="F130" s="316" t="s">
        <v>1973</v>
      </c>
      <c r="G130" s="316"/>
      <c r="H130" s="316"/>
      <c r="I130" s="316"/>
      <c r="J130" s="190" t="s">
        <v>230</v>
      </c>
      <c r="K130" s="191">
        <v>8</v>
      </c>
      <c r="L130" s="317"/>
      <c r="M130" s="317"/>
      <c r="N130" s="318">
        <f t="shared" si="0"/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 t="shared" si="1"/>
        <v>0</v>
      </c>
      <c r="X130" s="194">
        <v>0.007</v>
      </c>
      <c r="Y130" s="194">
        <f t="shared" si="2"/>
        <v>0.056</v>
      </c>
      <c r="Z130" s="194">
        <v>0</v>
      </c>
      <c r="AA130" s="195">
        <f t="shared" si="3"/>
        <v>0</v>
      </c>
      <c r="AR130" s="100" t="s">
        <v>280</v>
      </c>
      <c r="AT130" s="100" t="s">
        <v>156</v>
      </c>
      <c r="AU130" s="100" t="s">
        <v>124</v>
      </c>
      <c r="AY130" s="100" t="s">
        <v>155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00" t="s">
        <v>22</v>
      </c>
      <c r="BK130" s="196">
        <f t="shared" si="9"/>
        <v>0</v>
      </c>
      <c r="BL130" s="100" t="s">
        <v>280</v>
      </c>
      <c r="BM130" s="100" t="s">
        <v>1974</v>
      </c>
    </row>
    <row r="131" spans="2:65" s="110" customFormat="1" ht="22.5" customHeight="1">
      <c r="B131" s="111"/>
      <c r="C131" s="188" t="s">
        <v>295</v>
      </c>
      <c r="D131" s="188" t="s">
        <v>156</v>
      </c>
      <c r="E131" s="189" t="s">
        <v>1975</v>
      </c>
      <c r="F131" s="316" t="s">
        <v>1976</v>
      </c>
      <c r="G131" s="316"/>
      <c r="H131" s="316"/>
      <c r="I131" s="316"/>
      <c r="J131" s="190" t="s">
        <v>263</v>
      </c>
      <c r="K131" s="191">
        <v>23.322</v>
      </c>
      <c r="L131" s="317"/>
      <c r="M131" s="317"/>
      <c r="N131" s="318">
        <f t="shared" si="0"/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4.13</v>
      </c>
      <c r="W131" s="194">
        <f t="shared" si="1"/>
        <v>96.31985999999999</v>
      </c>
      <c r="X131" s="194">
        <v>0</v>
      </c>
      <c r="Y131" s="194">
        <f t="shared" si="2"/>
        <v>0</v>
      </c>
      <c r="Z131" s="194">
        <v>0</v>
      </c>
      <c r="AA131" s="195">
        <f t="shared" si="3"/>
        <v>0</v>
      </c>
      <c r="AR131" s="100" t="s">
        <v>280</v>
      </c>
      <c r="AT131" s="100" t="s">
        <v>156</v>
      </c>
      <c r="AU131" s="100" t="s">
        <v>124</v>
      </c>
      <c r="AY131" s="100" t="s">
        <v>155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00" t="s">
        <v>22</v>
      </c>
      <c r="BK131" s="196">
        <f t="shared" si="9"/>
        <v>0</v>
      </c>
      <c r="BL131" s="100" t="s">
        <v>280</v>
      </c>
      <c r="BM131" s="100" t="s">
        <v>1977</v>
      </c>
    </row>
    <row r="132" spans="2:47" s="110" customFormat="1" ht="22.5" customHeight="1">
      <c r="B132" s="111"/>
      <c r="C132" s="114"/>
      <c r="D132" s="114"/>
      <c r="E132" s="114"/>
      <c r="F132" s="338" t="s">
        <v>1978</v>
      </c>
      <c r="G132" s="339"/>
      <c r="H132" s="339"/>
      <c r="I132" s="339"/>
      <c r="J132" s="114"/>
      <c r="K132" s="114"/>
      <c r="L132" s="247"/>
      <c r="M132" s="247"/>
      <c r="N132" s="114"/>
      <c r="O132" s="114"/>
      <c r="P132" s="114"/>
      <c r="Q132" s="114"/>
      <c r="R132" s="115"/>
      <c r="T132" s="233"/>
      <c r="U132" s="114"/>
      <c r="V132" s="114"/>
      <c r="W132" s="114"/>
      <c r="X132" s="114"/>
      <c r="Y132" s="114"/>
      <c r="Z132" s="114"/>
      <c r="AA132" s="234"/>
      <c r="AT132" s="100" t="s">
        <v>559</v>
      </c>
      <c r="AU132" s="100" t="s">
        <v>124</v>
      </c>
    </row>
    <row r="133" spans="2:65" s="110" customFormat="1" ht="31.5" customHeight="1">
      <c r="B133" s="111"/>
      <c r="C133" s="188" t="s">
        <v>299</v>
      </c>
      <c r="D133" s="188" t="s">
        <v>156</v>
      </c>
      <c r="E133" s="189" t="s">
        <v>1979</v>
      </c>
      <c r="F133" s="316" t="s">
        <v>1980</v>
      </c>
      <c r="G133" s="316"/>
      <c r="H133" s="316"/>
      <c r="I133" s="316"/>
      <c r="J133" s="190" t="s">
        <v>263</v>
      </c>
      <c r="K133" s="191">
        <v>11.661</v>
      </c>
      <c r="L133" s="317"/>
      <c r="M133" s="317"/>
      <c r="N133" s="318">
        <f>ROUND(L133*K133,2)</f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1.204</v>
      </c>
      <c r="W133" s="194">
        <f>V133*K133</f>
        <v>14.039843999999999</v>
      </c>
      <c r="X133" s="194">
        <v>0</v>
      </c>
      <c r="Y133" s="194">
        <f>X133*K133</f>
        <v>0</v>
      </c>
      <c r="Z133" s="194">
        <v>0</v>
      </c>
      <c r="AA133" s="195">
        <f>Z133*K133</f>
        <v>0</v>
      </c>
      <c r="AR133" s="100" t="s">
        <v>280</v>
      </c>
      <c r="AT133" s="100" t="s">
        <v>156</v>
      </c>
      <c r="AU133" s="100" t="s">
        <v>124</v>
      </c>
      <c r="AY133" s="100" t="s">
        <v>155</v>
      </c>
      <c r="BE133" s="196">
        <f>IF(U133="základní",N133,0)</f>
        <v>0</v>
      </c>
      <c r="BF133" s="196">
        <f>IF(U133="snížená",N133,0)</f>
        <v>0</v>
      </c>
      <c r="BG133" s="196">
        <f>IF(U133="zákl. přenesená",N133,0)</f>
        <v>0</v>
      </c>
      <c r="BH133" s="196">
        <f>IF(U133="sníž. přenesená",N133,0)</f>
        <v>0</v>
      </c>
      <c r="BI133" s="196">
        <f>IF(U133="nulová",N133,0)</f>
        <v>0</v>
      </c>
      <c r="BJ133" s="100" t="s">
        <v>22</v>
      </c>
      <c r="BK133" s="196">
        <f>ROUND(L133*K133,2)</f>
        <v>0</v>
      </c>
      <c r="BL133" s="100" t="s">
        <v>280</v>
      </c>
      <c r="BM133" s="100" t="s">
        <v>1981</v>
      </c>
    </row>
    <row r="134" spans="2:65" s="110" customFormat="1" ht="31.5" customHeight="1">
      <c r="B134" s="111"/>
      <c r="C134" s="188" t="s">
        <v>304</v>
      </c>
      <c r="D134" s="188" t="s">
        <v>156</v>
      </c>
      <c r="E134" s="189" t="s">
        <v>1982</v>
      </c>
      <c r="F134" s="316" t="s">
        <v>1983</v>
      </c>
      <c r="G134" s="316"/>
      <c r="H134" s="316"/>
      <c r="I134" s="316"/>
      <c r="J134" s="190" t="s">
        <v>263</v>
      </c>
      <c r="K134" s="191">
        <v>139.932</v>
      </c>
      <c r="L134" s="317"/>
      <c r="M134" s="317"/>
      <c r="N134" s="318">
        <f>ROUND(L134*K134,2)</f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0.016</v>
      </c>
      <c r="W134" s="194">
        <f>V134*K134</f>
        <v>2.238912</v>
      </c>
      <c r="X134" s="194">
        <v>0</v>
      </c>
      <c r="Y134" s="194">
        <f>X134*K134</f>
        <v>0</v>
      </c>
      <c r="Z134" s="194">
        <v>0</v>
      </c>
      <c r="AA134" s="195">
        <f>Z134*K134</f>
        <v>0</v>
      </c>
      <c r="AR134" s="100" t="s">
        <v>280</v>
      </c>
      <c r="AT134" s="100" t="s">
        <v>156</v>
      </c>
      <c r="AU134" s="100" t="s">
        <v>124</v>
      </c>
      <c r="AY134" s="100" t="s">
        <v>155</v>
      </c>
      <c r="BE134" s="196">
        <f>IF(U134="základní",N134,0)</f>
        <v>0</v>
      </c>
      <c r="BF134" s="196">
        <f>IF(U134="snížená",N134,0)</f>
        <v>0</v>
      </c>
      <c r="BG134" s="196">
        <f>IF(U134="zákl. přenesená",N134,0)</f>
        <v>0</v>
      </c>
      <c r="BH134" s="196">
        <f>IF(U134="sníž. přenesená",N134,0)</f>
        <v>0</v>
      </c>
      <c r="BI134" s="196">
        <f>IF(U134="nulová",N134,0)</f>
        <v>0</v>
      </c>
      <c r="BJ134" s="100" t="s">
        <v>22</v>
      </c>
      <c r="BK134" s="196">
        <f>ROUND(L134*K134,2)</f>
        <v>0</v>
      </c>
      <c r="BL134" s="100" t="s">
        <v>280</v>
      </c>
      <c r="BM134" s="100" t="s">
        <v>1984</v>
      </c>
    </row>
    <row r="135" spans="2:47" s="110" customFormat="1" ht="22.5" customHeight="1">
      <c r="B135" s="111"/>
      <c r="C135" s="114"/>
      <c r="D135" s="114"/>
      <c r="E135" s="114"/>
      <c r="F135" s="338" t="s">
        <v>1985</v>
      </c>
      <c r="G135" s="339"/>
      <c r="H135" s="339"/>
      <c r="I135" s="339"/>
      <c r="J135" s="114"/>
      <c r="K135" s="114"/>
      <c r="L135" s="114"/>
      <c r="M135" s="114"/>
      <c r="N135" s="114"/>
      <c r="O135" s="114"/>
      <c r="P135" s="114"/>
      <c r="Q135" s="114"/>
      <c r="R135" s="115"/>
      <c r="T135" s="253"/>
      <c r="U135" s="135"/>
      <c r="V135" s="135"/>
      <c r="W135" s="135"/>
      <c r="X135" s="135"/>
      <c r="Y135" s="135"/>
      <c r="Z135" s="135"/>
      <c r="AA135" s="137"/>
      <c r="AT135" s="100" t="s">
        <v>559</v>
      </c>
      <c r="AU135" s="100" t="s">
        <v>124</v>
      </c>
    </row>
    <row r="136" spans="2:18" s="110" customFormat="1" ht="6.95" customHeight="1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40"/>
    </row>
  </sheetData>
  <sheetProtection algorithmName="SHA-512" hashValue="1JOhZxG3bowS25u8v9JcLfF8/dG/YIpyXUmxpJpxq554MLjEAWY9tKv+Q6+TFlgGUUX4Bxapc+trBHdTPZ15Ag==" saltValue="gLIkB+ma04TXHbrWget9PQ==" spinCount="100000" sheet="1" objects="1" scenarios="1"/>
  <mergeCells count="11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35:I135"/>
    <mergeCell ref="N111:Q111"/>
    <mergeCell ref="N112:Q112"/>
    <mergeCell ref="N113:Q113"/>
    <mergeCell ref="H1:K1"/>
    <mergeCell ref="S2:AC2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94" activePane="bottomLeft" state="frozen"/>
      <selection pane="bottomLeft" activeCell="L118" sqref="L118:M118"/>
    </sheetView>
  </sheetViews>
  <sheetFormatPr defaultColWidth="9.33203125" defaultRowHeight="13.5"/>
  <cols>
    <col min="1" max="1" width="8.33203125" style="99" customWidth="1"/>
    <col min="2" max="2" width="1.66796875" style="99" customWidth="1"/>
    <col min="3" max="3" width="4.16015625" style="99" customWidth="1"/>
    <col min="4" max="4" width="4.33203125" style="99" customWidth="1"/>
    <col min="5" max="5" width="17.16015625" style="99" customWidth="1"/>
    <col min="6" max="7" width="11.16015625" style="99" customWidth="1"/>
    <col min="8" max="8" width="12.5" style="99" customWidth="1"/>
    <col min="9" max="9" width="7" style="99" customWidth="1"/>
    <col min="10" max="10" width="5.16015625" style="99" customWidth="1"/>
    <col min="11" max="11" width="11.5" style="99" customWidth="1"/>
    <col min="12" max="12" width="12" style="99" customWidth="1"/>
    <col min="13" max="14" width="6" style="99" customWidth="1"/>
    <col min="15" max="15" width="2" style="99" customWidth="1"/>
    <col min="16" max="16" width="12.5" style="99" customWidth="1"/>
    <col min="17" max="17" width="4.16015625" style="99" customWidth="1"/>
    <col min="18" max="18" width="1.66796875" style="99" customWidth="1"/>
    <col min="19" max="19" width="8.16015625" style="99" customWidth="1"/>
    <col min="20" max="20" width="29.66015625" style="99" hidden="1" customWidth="1"/>
    <col min="21" max="21" width="16.33203125" style="99" hidden="1" customWidth="1"/>
    <col min="22" max="22" width="12.33203125" style="99" hidden="1" customWidth="1"/>
    <col min="23" max="23" width="16.33203125" style="99" hidden="1" customWidth="1"/>
    <col min="24" max="24" width="12.16015625" style="99" hidden="1" customWidth="1"/>
    <col min="25" max="25" width="15" style="99" hidden="1" customWidth="1"/>
    <col min="26" max="26" width="11" style="99" hidden="1" customWidth="1"/>
    <col min="27" max="27" width="15" style="99" hidden="1" customWidth="1"/>
    <col min="28" max="28" width="16.33203125" style="99" hidden="1" customWidth="1"/>
    <col min="29" max="29" width="11" style="99" customWidth="1"/>
    <col min="30" max="30" width="15" style="99" customWidth="1"/>
    <col min="31" max="31" width="16.33203125" style="99" customWidth="1"/>
    <col min="32" max="43" width="9.33203125" style="99" customWidth="1"/>
    <col min="44" max="65" width="9.33203125" style="99" hidden="1" customWidth="1"/>
    <col min="66" max="16384" width="9.33203125" style="99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114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9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4"/>
      <c r="D7" s="113" t="s">
        <v>126</v>
      </c>
      <c r="E7" s="114"/>
      <c r="F7" s="335" t="s">
        <v>1986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4"/>
      <c r="R7" s="115"/>
    </row>
    <row r="8" spans="2:18" s="110" customFormat="1" ht="14.45" customHeight="1">
      <c r="B8" s="111"/>
      <c r="C8" s="114"/>
      <c r="D8" s="109" t="s">
        <v>20</v>
      </c>
      <c r="E8" s="114"/>
      <c r="F8" s="117" t="s">
        <v>5</v>
      </c>
      <c r="G8" s="114"/>
      <c r="H8" s="114"/>
      <c r="I8" s="114"/>
      <c r="J8" s="114"/>
      <c r="K8" s="114"/>
      <c r="L8" s="114"/>
      <c r="M8" s="109" t="s">
        <v>21</v>
      </c>
      <c r="N8" s="114"/>
      <c r="O8" s="117" t="s">
        <v>5</v>
      </c>
      <c r="P8" s="114"/>
      <c r="Q8" s="114"/>
      <c r="R8" s="115"/>
    </row>
    <row r="9" spans="2:18" s="110" customFormat="1" ht="14.45" customHeight="1">
      <c r="B9" s="111"/>
      <c r="C9" s="114"/>
      <c r="D9" s="109" t="s">
        <v>23</v>
      </c>
      <c r="E9" s="114"/>
      <c r="F9" s="117" t="s">
        <v>30</v>
      </c>
      <c r="G9" s="114"/>
      <c r="H9" s="114"/>
      <c r="I9" s="114"/>
      <c r="J9" s="114"/>
      <c r="K9" s="114"/>
      <c r="L9" s="114"/>
      <c r="M9" s="109" t="s">
        <v>25</v>
      </c>
      <c r="N9" s="114"/>
      <c r="O9" s="312">
        <f>'Rekapitulace stavby'!AN8</f>
        <v>42962</v>
      </c>
      <c r="P9" s="312"/>
      <c r="Q9" s="114"/>
      <c r="R9" s="115"/>
    </row>
    <row r="10" spans="2:18" s="110" customFormat="1" ht="10.9" customHeight="1">
      <c r="B10" s="11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2:18" s="110" customFormat="1" ht="14.45" customHeight="1">
      <c r="B11" s="111"/>
      <c r="C11" s="114"/>
      <c r="D11" s="109" t="s">
        <v>28</v>
      </c>
      <c r="E11" s="114"/>
      <c r="F11" s="114"/>
      <c r="G11" s="114"/>
      <c r="H11" s="114"/>
      <c r="I11" s="114"/>
      <c r="J11" s="114"/>
      <c r="K11" s="114"/>
      <c r="L11" s="114"/>
      <c r="M11" s="109" t="s">
        <v>29</v>
      </c>
      <c r="N11" s="114"/>
      <c r="O11" s="302" t="str">
        <f>IF('Rekapitulace stavby'!AN10="","",'Rekapitulace stavby'!AN10)</f>
        <v/>
      </c>
      <c r="P11" s="302"/>
      <c r="Q11" s="114"/>
      <c r="R11" s="115"/>
    </row>
    <row r="12" spans="2:18" s="110" customFormat="1" ht="18" customHeight="1">
      <c r="B12" s="111"/>
      <c r="C12" s="114"/>
      <c r="D12" s="114"/>
      <c r="E12" s="117" t="str">
        <f>IF('Rekapitulace stavby'!E11="","",'Rekapitulace stavby'!E11)</f>
        <v xml:space="preserve"> </v>
      </c>
      <c r="F12" s="114"/>
      <c r="G12" s="114"/>
      <c r="H12" s="114"/>
      <c r="I12" s="114"/>
      <c r="J12" s="114"/>
      <c r="K12" s="114"/>
      <c r="L12" s="114"/>
      <c r="M12" s="109" t="s">
        <v>31</v>
      </c>
      <c r="N12" s="114"/>
      <c r="O12" s="302" t="str">
        <f>IF('Rekapitulace stavby'!AN11="","",'Rekapitulace stavby'!AN11)</f>
        <v/>
      </c>
      <c r="P12" s="302"/>
      <c r="Q12" s="114"/>
      <c r="R12" s="115"/>
    </row>
    <row r="13" spans="2:18" s="110" customFormat="1" ht="6.95" customHeight="1">
      <c r="B13" s="11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2:18" s="110" customFormat="1" ht="14.45" customHeight="1">
      <c r="B14" s="111"/>
      <c r="C14" s="114"/>
      <c r="D14" s="109" t="s">
        <v>32</v>
      </c>
      <c r="E14" s="114"/>
      <c r="F14" s="114"/>
      <c r="G14" s="114"/>
      <c r="H14" s="114"/>
      <c r="I14" s="114"/>
      <c r="J14" s="114"/>
      <c r="K14" s="114"/>
      <c r="L14" s="114"/>
      <c r="M14" s="109" t="s">
        <v>29</v>
      </c>
      <c r="N14" s="114"/>
      <c r="O14" s="302" t="str">
        <f>IF('Rekapitulace stavby'!AN13="","",'Rekapitulace stavby'!AN13)</f>
        <v/>
      </c>
      <c r="P14" s="302"/>
      <c r="Q14" s="114"/>
      <c r="R14" s="115"/>
    </row>
    <row r="15" spans="2:18" s="110" customFormat="1" ht="18" customHeight="1">
      <c r="B15" s="111"/>
      <c r="C15" s="114"/>
      <c r="D15" s="114"/>
      <c r="E15" s="117" t="str">
        <f>IF('Rekapitulace stavby'!E14="","",'Rekapitulace stavby'!E14)</f>
        <v xml:space="preserve"> </v>
      </c>
      <c r="F15" s="114"/>
      <c r="G15" s="114"/>
      <c r="H15" s="114"/>
      <c r="I15" s="114"/>
      <c r="J15" s="114"/>
      <c r="K15" s="114"/>
      <c r="L15" s="114"/>
      <c r="M15" s="109" t="s">
        <v>31</v>
      </c>
      <c r="N15" s="114"/>
      <c r="O15" s="302" t="str">
        <f>IF('Rekapitulace stavby'!AN14="","",'Rekapitulace stavby'!AN14)</f>
        <v/>
      </c>
      <c r="P15" s="302"/>
      <c r="Q15" s="114"/>
      <c r="R15" s="115"/>
    </row>
    <row r="16" spans="2:18" s="110" customFormat="1" ht="6.95" customHeight="1">
      <c r="B16" s="111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</row>
    <row r="17" spans="2:18" s="110" customFormat="1" ht="14.45" customHeight="1">
      <c r="B17" s="111"/>
      <c r="C17" s="114"/>
      <c r="D17" s="109" t="s">
        <v>33</v>
      </c>
      <c r="E17" s="114"/>
      <c r="F17" s="114"/>
      <c r="G17" s="114"/>
      <c r="H17" s="114"/>
      <c r="I17" s="114"/>
      <c r="J17" s="114"/>
      <c r="K17" s="114"/>
      <c r="L17" s="114"/>
      <c r="M17" s="109" t="s">
        <v>29</v>
      </c>
      <c r="N17" s="114"/>
      <c r="O17" s="302" t="str">
        <f>IF('Rekapitulace stavby'!AN16="","",'Rekapitulace stavby'!AN16)</f>
        <v/>
      </c>
      <c r="P17" s="302"/>
      <c r="Q17" s="114"/>
      <c r="R17" s="115"/>
    </row>
    <row r="18" spans="2:18" s="110" customFormat="1" ht="18" customHeight="1">
      <c r="B18" s="111"/>
      <c r="C18" s="114"/>
      <c r="D18" s="114"/>
      <c r="E18" s="117" t="str">
        <f>IF('Rekapitulace stavby'!E17="","",'Rekapitulace stavby'!E17)</f>
        <v xml:space="preserve"> </v>
      </c>
      <c r="F18" s="114"/>
      <c r="G18" s="114"/>
      <c r="H18" s="114"/>
      <c r="I18" s="114"/>
      <c r="J18" s="114"/>
      <c r="K18" s="114"/>
      <c r="L18" s="114"/>
      <c r="M18" s="109" t="s">
        <v>31</v>
      </c>
      <c r="N18" s="114"/>
      <c r="O18" s="302" t="str">
        <f>IF('Rekapitulace stavby'!AN17="","",'Rekapitulace stavby'!AN17)</f>
        <v/>
      </c>
      <c r="P18" s="302"/>
      <c r="Q18" s="114"/>
      <c r="R18" s="115"/>
    </row>
    <row r="19" spans="2:18" s="110" customFormat="1" ht="6.95" customHeight="1">
      <c r="B19" s="111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</row>
    <row r="20" spans="2:18" s="110" customFormat="1" ht="14.45" customHeight="1">
      <c r="B20" s="111"/>
      <c r="C20" s="114"/>
      <c r="D20" s="109" t="s">
        <v>35</v>
      </c>
      <c r="E20" s="114"/>
      <c r="F20" s="114"/>
      <c r="G20" s="114"/>
      <c r="H20" s="114"/>
      <c r="I20" s="114"/>
      <c r="J20" s="114"/>
      <c r="K20" s="114"/>
      <c r="L20" s="114"/>
      <c r="M20" s="109" t="s">
        <v>29</v>
      </c>
      <c r="N20" s="114"/>
      <c r="O20" s="302" t="str">
        <f>IF('Rekapitulace stavby'!AN19="","",'Rekapitulace stavby'!AN19)</f>
        <v/>
      </c>
      <c r="P20" s="302"/>
      <c r="Q20" s="114"/>
      <c r="R20" s="115"/>
    </row>
    <row r="21" spans="2:18" s="110" customFormat="1" ht="18" customHeight="1">
      <c r="B21" s="111"/>
      <c r="C21" s="114"/>
      <c r="D21" s="114"/>
      <c r="E21" s="117" t="str">
        <f>IF('Rekapitulace stavby'!E20="","",'Rekapitulace stavby'!E20)</f>
        <v xml:space="preserve"> </v>
      </c>
      <c r="F21" s="114"/>
      <c r="G21" s="114"/>
      <c r="H21" s="114"/>
      <c r="I21" s="114"/>
      <c r="J21" s="114"/>
      <c r="K21" s="114"/>
      <c r="L21" s="114"/>
      <c r="M21" s="109" t="s">
        <v>31</v>
      </c>
      <c r="N21" s="114"/>
      <c r="O21" s="302" t="str">
        <f>IF('Rekapitulace stavby'!AN20="","",'Rekapitulace stavby'!AN20)</f>
        <v/>
      </c>
      <c r="P21" s="302"/>
      <c r="Q21" s="114"/>
      <c r="R21" s="115"/>
    </row>
    <row r="22" spans="2:18" s="110" customFormat="1" ht="6.95" customHeight="1">
      <c r="B22" s="111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</row>
    <row r="23" spans="2:18" s="110" customFormat="1" ht="14.45" customHeight="1">
      <c r="B23" s="111"/>
      <c r="C23" s="114"/>
      <c r="D23" s="109" t="s">
        <v>36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</row>
    <row r="24" spans="2:18" s="110" customFormat="1" ht="22.5" customHeight="1">
      <c r="B24" s="111"/>
      <c r="C24" s="114"/>
      <c r="D24" s="114"/>
      <c r="E24" s="332" t="s">
        <v>5</v>
      </c>
      <c r="F24" s="332"/>
      <c r="G24" s="332"/>
      <c r="H24" s="332"/>
      <c r="I24" s="332"/>
      <c r="J24" s="332"/>
      <c r="K24" s="332"/>
      <c r="L24" s="332"/>
      <c r="M24" s="114"/>
      <c r="N24" s="114"/>
      <c r="O24" s="114"/>
      <c r="P24" s="114"/>
      <c r="Q24" s="114"/>
      <c r="R24" s="115"/>
    </row>
    <row r="25" spans="2:18" s="110" customFormat="1" ht="6.95" customHeight="1">
      <c r="B25" s="111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</row>
    <row r="26" spans="2:18" s="110" customFormat="1" ht="6.95" customHeight="1">
      <c r="B26" s="111"/>
      <c r="C26" s="11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114"/>
      <c r="R26" s="115"/>
    </row>
    <row r="27" spans="2:18" s="110" customFormat="1" ht="14.45" customHeight="1">
      <c r="B27" s="111"/>
      <c r="C27" s="114"/>
      <c r="D27" s="119" t="s">
        <v>128</v>
      </c>
      <c r="E27" s="114"/>
      <c r="F27" s="114"/>
      <c r="G27" s="114"/>
      <c r="H27" s="114"/>
      <c r="I27" s="114"/>
      <c r="J27" s="114"/>
      <c r="K27" s="114"/>
      <c r="L27" s="114"/>
      <c r="M27" s="330">
        <f>N88</f>
        <v>0</v>
      </c>
      <c r="N27" s="330"/>
      <c r="O27" s="330"/>
      <c r="P27" s="330"/>
      <c r="Q27" s="114"/>
      <c r="R27" s="115"/>
    </row>
    <row r="28" spans="2:18" s="110" customFormat="1" ht="14.45" customHeight="1">
      <c r="B28" s="111"/>
      <c r="C28" s="114"/>
      <c r="D28" s="120" t="s">
        <v>129</v>
      </c>
      <c r="E28" s="114"/>
      <c r="F28" s="114"/>
      <c r="G28" s="114"/>
      <c r="H28" s="114"/>
      <c r="I28" s="114"/>
      <c r="J28" s="114"/>
      <c r="K28" s="114"/>
      <c r="L28" s="114"/>
      <c r="M28" s="330">
        <f>N96</f>
        <v>0</v>
      </c>
      <c r="N28" s="330"/>
      <c r="O28" s="330"/>
      <c r="P28" s="330"/>
      <c r="Q28" s="114"/>
      <c r="R28" s="115"/>
    </row>
    <row r="29" spans="2:18" s="110" customFormat="1" ht="6.95" customHeight="1">
      <c r="B29" s="111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</row>
    <row r="30" spans="2:18" s="110" customFormat="1" ht="25.35" customHeight="1">
      <c r="B30" s="111"/>
      <c r="C30" s="114"/>
      <c r="D30" s="121" t="s">
        <v>39</v>
      </c>
      <c r="E30" s="114"/>
      <c r="F30" s="114"/>
      <c r="G30" s="114"/>
      <c r="H30" s="114"/>
      <c r="I30" s="114"/>
      <c r="J30" s="114"/>
      <c r="K30" s="114"/>
      <c r="L30" s="114"/>
      <c r="M30" s="331">
        <f>ROUND(M27+M28,2)</f>
        <v>0</v>
      </c>
      <c r="N30" s="308"/>
      <c r="O30" s="308"/>
      <c r="P30" s="308"/>
      <c r="Q30" s="114"/>
      <c r="R30" s="115"/>
    </row>
    <row r="31" spans="2:18" s="110" customFormat="1" ht="6.95" customHeight="1">
      <c r="B31" s="111"/>
      <c r="C31" s="11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114"/>
      <c r="R31" s="115"/>
    </row>
    <row r="32" spans="2:18" s="110" customFormat="1" ht="14.45" customHeight="1">
      <c r="B32" s="111"/>
      <c r="C32" s="114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ROUND((SUM(BE96:BE97)+SUM(BE115:BE135)),2)</f>
        <v>0</v>
      </c>
      <c r="I32" s="308"/>
      <c r="J32" s="308"/>
      <c r="K32" s="114"/>
      <c r="L32" s="114"/>
      <c r="M32" s="329">
        <f>ROUND(ROUND((SUM(BE96:BE97)+SUM(BE115:BE135)),2)*F32,2)</f>
        <v>0</v>
      </c>
      <c r="N32" s="308"/>
      <c r="O32" s="308"/>
      <c r="P32" s="308"/>
      <c r="Q32" s="114"/>
      <c r="R32" s="115"/>
    </row>
    <row r="33" spans="2:18" s="110" customFormat="1" ht="14.45" customHeight="1">
      <c r="B33" s="111"/>
      <c r="C33" s="114"/>
      <c r="D33" s="114"/>
      <c r="E33" s="122" t="s">
        <v>43</v>
      </c>
      <c r="F33" s="123">
        <v>0.15</v>
      </c>
      <c r="G33" s="124" t="s">
        <v>42</v>
      </c>
      <c r="H33" s="329">
        <f>ROUND((SUM(BF96:BF97)+SUM(BF115:BF135)),2)</f>
        <v>0</v>
      </c>
      <c r="I33" s="308"/>
      <c r="J33" s="308"/>
      <c r="K33" s="114"/>
      <c r="L33" s="114"/>
      <c r="M33" s="329">
        <f>ROUND(ROUND((SUM(BF96:BF97)+SUM(BF115:BF135)),2)*F33,2)</f>
        <v>0</v>
      </c>
      <c r="N33" s="308"/>
      <c r="O33" s="308"/>
      <c r="P33" s="308"/>
      <c r="Q33" s="114"/>
      <c r="R33" s="115"/>
    </row>
    <row r="34" spans="2:18" s="110" customFormat="1" ht="14.45" customHeight="1" hidden="1">
      <c r="B34" s="111"/>
      <c r="C34" s="114"/>
      <c r="D34" s="114"/>
      <c r="E34" s="122" t="s">
        <v>44</v>
      </c>
      <c r="F34" s="123">
        <v>0.21</v>
      </c>
      <c r="G34" s="124" t="s">
        <v>42</v>
      </c>
      <c r="H34" s="329">
        <f>ROUND((SUM(BG96:BG97)+SUM(BG115:BG135)),2)</f>
        <v>0</v>
      </c>
      <c r="I34" s="308"/>
      <c r="J34" s="308"/>
      <c r="K34" s="114"/>
      <c r="L34" s="114"/>
      <c r="M34" s="329">
        <v>0</v>
      </c>
      <c r="N34" s="308"/>
      <c r="O34" s="308"/>
      <c r="P34" s="308"/>
      <c r="Q34" s="114"/>
      <c r="R34" s="115"/>
    </row>
    <row r="35" spans="2:18" s="110" customFormat="1" ht="14.45" customHeight="1" hidden="1">
      <c r="B35" s="111"/>
      <c r="C35" s="114"/>
      <c r="D35" s="114"/>
      <c r="E35" s="122" t="s">
        <v>45</v>
      </c>
      <c r="F35" s="123">
        <v>0.15</v>
      </c>
      <c r="G35" s="124" t="s">
        <v>42</v>
      </c>
      <c r="H35" s="329">
        <f>ROUND((SUM(BH96:BH97)+SUM(BH115:BH135)),2)</f>
        <v>0</v>
      </c>
      <c r="I35" s="308"/>
      <c r="J35" s="308"/>
      <c r="K35" s="114"/>
      <c r="L35" s="114"/>
      <c r="M35" s="329">
        <v>0</v>
      </c>
      <c r="N35" s="308"/>
      <c r="O35" s="308"/>
      <c r="P35" s="308"/>
      <c r="Q35" s="114"/>
      <c r="R35" s="115"/>
    </row>
    <row r="36" spans="2:18" s="110" customFormat="1" ht="14.45" customHeight="1" hidden="1">
      <c r="B36" s="111"/>
      <c r="C36" s="114"/>
      <c r="D36" s="114"/>
      <c r="E36" s="122" t="s">
        <v>46</v>
      </c>
      <c r="F36" s="123">
        <v>0</v>
      </c>
      <c r="G36" s="124" t="s">
        <v>42</v>
      </c>
      <c r="H36" s="329">
        <f>ROUND((SUM(BI96:BI97)+SUM(BI115:BI135)),2)</f>
        <v>0</v>
      </c>
      <c r="I36" s="308"/>
      <c r="J36" s="308"/>
      <c r="K36" s="114"/>
      <c r="L36" s="114"/>
      <c r="M36" s="329">
        <v>0</v>
      </c>
      <c r="N36" s="308"/>
      <c r="O36" s="308"/>
      <c r="P36" s="308"/>
      <c r="Q36" s="114"/>
      <c r="R36" s="115"/>
    </row>
    <row r="37" spans="2:18" s="110" customFormat="1" ht="6.95" customHeight="1">
      <c r="B37" s="111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</row>
    <row r="38" spans="2:18" s="110" customFormat="1" ht="25.35" customHeight="1">
      <c r="B38" s="111"/>
      <c r="C38" s="14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45"/>
      <c r="R38" s="115"/>
    </row>
    <row r="39" spans="2:18" s="110" customFormat="1" ht="14.45" customHeight="1">
      <c r="B39" s="111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</row>
    <row r="40" spans="2:18" s="110" customFormat="1" ht="14.45" customHeight="1">
      <c r="B40" s="111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4"/>
      <c r="D50" s="130" t="s">
        <v>50</v>
      </c>
      <c r="E50" s="232"/>
      <c r="F50" s="232"/>
      <c r="G50" s="232"/>
      <c r="H50" s="131"/>
      <c r="I50" s="114"/>
      <c r="J50" s="130" t="s">
        <v>51</v>
      </c>
      <c r="K50" s="232"/>
      <c r="L50" s="232"/>
      <c r="M50" s="232"/>
      <c r="N50" s="232"/>
      <c r="O50" s="232"/>
      <c r="P50" s="131"/>
      <c r="Q50" s="114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4"/>
      <c r="D59" s="134" t="s">
        <v>52</v>
      </c>
      <c r="E59" s="135"/>
      <c r="F59" s="135"/>
      <c r="G59" s="136" t="s">
        <v>53</v>
      </c>
      <c r="H59" s="137"/>
      <c r="I59" s="114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4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4"/>
      <c r="D61" s="130" t="s">
        <v>54</v>
      </c>
      <c r="E61" s="232"/>
      <c r="F61" s="232"/>
      <c r="G61" s="232"/>
      <c r="H61" s="131"/>
      <c r="I61" s="114"/>
      <c r="J61" s="130" t="s">
        <v>55</v>
      </c>
      <c r="K61" s="232"/>
      <c r="L61" s="232"/>
      <c r="M61" s="232"/>
      <c r="N61" s="232"/>
      <c r="O61" s="232"/>
      <c r="P61" s="131"/>
      <c r="Q61" s="114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4"/>
      <c r="D70" s="134" t="s">
        <v>52</v>
      </c>
      <c r="E70" s="135"/>
      <c r="F70" s="135"/>
      <c r="G70" s="136" t="s">
        <v>53</v>
      </c>
      <c r="H70" s="137"/>
      <c r="I70" s="114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4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/>
    </row>
    <row r="78" spans="2:18" s="110" customFormat="1" ht="30" customHeight="1">
      <c r="B78" s="111"/>
      <c r="C78" s="109" t="s">
        <v>17</v>
      </c>
      <c r="D78" s="114"/>
      <c r="E78" s="114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4"/>
      <c r="R78" s="115"/>
    </row>
    <row r="79" spans="2:18" s="110" customFormat="1" ht="36.95" customHeight="1">
      <c r="B79" s="111"/>
      <c r="C79" s="144" t="s">
        <v>126</v>
      </c>
      <c r="D79" s="114"/>
      <c r="E79" s="114"/>
      <c r="F79" s="311" t="str">
        <f>F7</f>
        <v>SO 02 - Dešťová kanalizace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4"/>
      <c r="R79" s="115"/>
    </row>
    <row r="80" spans="2:18" s="110" customFormat="1" ht="6.95" customHeight="1">
      <c r="B80" s="111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5"/>
    </row>
    <row r="81" spans="2:18" s="110" customFormat="1" ht="18" customHeight="1">
      <c r="B81" s="111"/>
      <c r="C81" s="109" t="s">
        <v>23</v>
      </c>
      <c r="D81" s="114"/>
      <c r="E81" s="114"/>
      <c r="F81" s="117" t="str">
        <f>F9</f>
        <v xml:space="preserve"> </v>
      </c>
      <c r="G81" s="114"/>
      <c r="H81" s="114"/>
      <c r="I81" s="114"/>
      <c r="J81" s="114"/>
      <c r="K81" s="109" t="s">
        <v>25</v>
      </c>
      <c r="L81" s="114"/>
      <c r="M81" s="312">
        <f>IF(O9="","",O9)</f>
        <v>42962</v>
      </c>
      <c r="N81" s="312"/>
      <c r="O81" s="312"/>
      <c r="P81" s="312"/>
      <c r="Q81" s="114"/>
      <c r="R81" s="115"/>
    </row>
    <row r="82" spans="2:18" s="110" customFormat="1" ht="6.95" customHeight="1">
      <c r="B82" s="11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5"/>
    </row>
    <row r="83" spans="2:18" s="110" customFormat="1" ht="15">
      <c r="B83" s="111"/>
      <c r="C83" s="109" t="s">
        <v>28</v>
      </c>
      <c r="D83" s="114"/>
      <c r="E83" s="114"/>
      <c r="F83" s="117" t="str">
        <f>E12</f>
        <v xml:space="preserve"> </v>
      </c>
      <c r="G83" s="114"/>
      <c r="H83" s="114"/>
      <c r="I83" s="114"/>
      <c r="J83" s="114"/>
      <c r="K83" s="109" t="s">
        <v>33</v>
      </c>
      <c r="L83" s="114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9" t="s">
        <v>32</v>
      </c>
      <c r="D84" s="114"/>
      <c r="E84" s="114"/>
      <c r="F84" s="117" t="str">
        <f>IF(E15="","",E15)</f>
        <v xml:space="preserve"> </v>
      </c>
      <c r="G84" s="114"/>
      <c r="H84" s="114"/>
      <c r="I84" s="114"/>
      <c r="J84" s="114"/>
      <c r="K84" s="109" t="s">
        <v>35</v>
      </c>
      <c r="L84" s="114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45"/>
      <c r="I86" s="145"/>
      <c r="J86" s="145"/>
      <c r="K86" s="145"/>
      <c r="L86" s="145"/>
      <c r="M86" s="14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5"/>
    </row>
    <row r="88" spans="2:47" s="110" customFormat="1" ht="29.25" customHeight="1">
      <c r="B88" s="111"/>
      <c r="C88" s="146" t="s">
        <v>133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325">
        <f>N115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50"/>
      <c r="D89" s="149" t="s">
        <v>181</v>
      </c>
      <c r="E89" s="150"/>
      <c r="F89" s="150"/>
      <c r="G89" s="150"/>
      <c r="H89" s="150"/>
      <c r="I89" s="150"/>
      <c r="J89" s="150"/>
      <c r="K89" s="150"/>
      <c r="L89" s="150"/>
      <c r="M89" s="150"/>
      <c r="N89" s="299">
        <f>N116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6"/>
      <c r="D90" s="155" t="s">
        <v>1987</v>
      </c>
      <c r="E90" s="156"/>
      <c r="F90" s="156"/>
      <c r="G90" s="156"/>
      <c r="H90" s="156"/>
      <c r="I90" s="156"/>
      <c r="J90" s="156"/>
      <c r="K90" s="156"/>
      <c r="L90" s="156"/>
      <c r="M90" s="156"/>
      <c r="N90" s="319">
        <f>N117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6"/>
      <c r="D91" s="155" t="s">
        <v>1988</v>
      </c>
      <c r="E91" s="156"/>
      <c r="F91" s="156"/>
      <c r="G91" s="156"/>
      <c r="H91" s="156"/>
      <c r="I91" s="156"/>
      <c r="J91" s="156"/>
      <c r="K91" s="156"/>
      <c r="L91" s="156"/>
      <c r="M91" s="156"/>
      <c r="N91" s="319">
        <f>N120</f>
        <v>0</v>
      </c>
      <c r="O91" s="320"/>
      <c r="P91" s="320"/>
      <c r="Q91" s="320"/>
      <c r="R91" s="157"/>
    </row>
    <row r="92" spans="2:18" s="158" customFormat="1" ht="14.85" customHeight="1">
      <c r="B92" s="153"/>
      <c r="C92" s="156"/>
      <c r="D92" s="155" t="s">
        <v>1989</v>
      </c>
      <c r="E92" s="156"/>
      <c r="F92" s="156"/>
      <c r="G92" s="156"/>
      <c r="H92" s="156"/>
      <c r="I92" s="156"/>
      <c r="J92" s="156"/>
      <c r="K92" s="156"/>
      <c r="L92" s="156"/>
      <c r="M92" s="156"/>
      <c r="N92" s="319">
        <f>N121</f>
        <v>0</v>
      </c>
      <c r="O92" s="320"/>
      <c r="P92" s="320"/>
      <c r="Q92" s="320"/>
      <c r="R92" s="157"/>
    </row>
    <row r="93" spans="2:18" s="158" customFormat="1" ht="14.85" customHeight="1">
      <c r="B93" s="153"/>
      <c r="C93" s="156"/>
      <c r="D93" s="155" t="s">
        <v>1990</v>
      </c>
      <c r="E93" s="156"/>
      <c r="F93" s="156"/>
      <c r="G93" s="156"/>
      <c r="H93" s="156"/>
      <c r="I93" s="156"/>
      <c r="J93" s="156"/>
      <c r="K93" s="156"/>
      <c r="L93" s="156"/>
      <c r="M93" s="156"/>
      <c r="N93" s="319">
        <f>N127</f>
        <v>0</v>
      </c>
      <c r="O93" s="320"/>
      <c r="P93" s="320"/>
      <c r="Q93" s="320"/>
      <c r="R93" s="157"/>
    </row>
    <row r="94" spans="2:18" s="158" customFormat="1" ht="14.85" customHeight="1">
      <c r="B94" s="153"/>
      <c r="C94" s="156"/>
      <c r="D94" s="155" t="s">
        <v>1991</v>
      </c>
      <c r="E94" s="156"/>
      <c r="F94" s="156"/>
      <c r="G94" s="156"/>
      <c r="H94" s="156"/>
      <c r="I94" s="156"/>
      <c r="J94" s="156"/>
      <c r="K94" s="156"/>
      <c r="L94" s="156"/>
      <c r="M94" s="156"/>
      <c r="N94" s="319">
        <f>N130</f>
        <v>0</v>
      </c>
      <c r="O94" s="320"/>
      <c r="P94" s="320"/>
      <c r="Q94" s="320"/>
      <c r="R94" s="157"/>
    </row>
    <row r="95" spans="2:18" s="110" customFormat="1" ht="21.75" customHeight="1">
      <c r="B95" s="111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5"/>
    </row>
    <row r="96" spans="2:21" s="110" customFormat="1" ht="29.25" customHeight="1">
      <c r="B96" s="111"/>
      <c r="C96" s="146" t="s">
        <v>139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321">
        <v>0</v>
      </c>
      <c r="O96" s="322"/>
      <c r="P96" s="322"/>
      <c r="Q96" s="322"/>
      <c r="R96" s="115"/>
      <c r="T96" s="159"/>
      <c r="U96" s="160" t="s">
        <v>40</v>
      </c>
    </row>
    <row r="97" spans="2:18" s="110" customFormat="1" ht="18" customHeight="1">
      <c r="B97" s="111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5"/>
    </row>
    <row r="98" spans="2:18" s="110" customFormat="1" ht="29.25" customHeight="1">
      <c r="B98" s="111"/>
      <c r="C98" s="161" t="s">
        <v>118</v>
      </c>
      <c r="D98" s="145"/>
      <c r="E98" s="145"/>
      <c r="F98" s="145"/>
      <c r="G98" s="145"/>
      <c r="H98" s="145"/>
      <c r="I98" s="145"/>
      <c r="J98" s="145"/>
      <c r="K98" s="145"/>
      <c r="L98" s="306">
        <f>ROUND(SUM(N88+N96),2)</f>
        <v>0</v>
      </c>
      <c r="M98" s="306"/>
      <c r="N98" s="306"/>
      <c r="O98" s="306"/>
      <c r="P98" s="306"/>
      <c r="Q98" s="306"/>
      <c r="R98" s="115"/>
    </row>
    <row r="99" spans="2:18" s="110" customFormat="1" ht="6.95" customHeight="1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40"/>
    </row>
    <row r="103" spans="2:18" s="110" customFormat="1" ht="6.95" customHeight="1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3"/>
    </row>
    <row r="104" spans="2:18" s="110" customFormat="1" ht="36.95" customHeight="1">
      <c r="B104" s="111"/>
      <c r="C104" s="307" t="s">
        <v>140</v>
      </c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115"/>
    </row>
    <row r="105" spans="2:18" s="110" customFormat="1" ht="6.95" customHeight="1">
      <c r="B105" s="111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5"/>
    </row>
    <row r="106" spans="2:18" s="110" customFormat="1" ht="30" customHeight="1">
      <c r="B106" s="111"/>
      <c r="C106" s="109" t="s">
        <v>17</v>
      </c>
      <c r="D106" s="114"/>
      <c r="E106" s="114"/>
      <c r="F106" s="309" t="str">
        <f>F6</f>
        <v>Stavební úpravy v 3. NP a nástavba 4. NP v objektu VŠE - Centrum aplikovaného výzkumu</v>
      </c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114"/>
      <c r="R106" s="115"/>
    </row>
    <row r="107" spans="2:18" s="110" customFormat="1" ht="36.95" customHeight="1">
      <c r="B107" s="111"/>
      <c r="C107" s="144" t="s">
        <v>126</v>
      </c>
      <c r="D107" s="114"/>
      <c r="E107" s="114"/>
      <c r="F107" s="311" t="str">
        <f>F7</f>
        <v>SO 02 - Dešťová kanalizace</v>
      </c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114"/>
      <c r="R107" s="115"/>
    </row>
    <row r="108" spans="2:18" s="110" customFormat="1" ht="6.95" customHeight="1">
      <c r="B108" s="111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5"/>
    </row>
    <row r="109" spans="2:18" s="110" customFormat="1" ht="18" customHeight="1">
      <c r="B109" s="111"/>
      <c r="C109" s="109" t="s">
        <v>23</v>
      </c>
      <c r="D109" s="114"/>
      <c r="E109" s="114"/>
      <c r="F109" s="117" t="str">
        <f>F9</f>
        <v xml:space="preserve"> </v>
      </c>
      <c r="G109" s="114"/>
      <c r="H109" s="114"/>
      <c r="I109" s="114"/>
      <c r="J109" s="114"/>
      <c r="K109" s="109" t="s">
        <v>25</v>
      </c>
      <c r="L109" s="114"/>
      <c r="M109" s="312">
        <f>IF(O9="","",O9)</f>
        <v>42962</v>
      </c>
      <c r="N109" s="312"/>
      <c r="O109" s="312"/>
      <c r="P109" s="312"/>
      <c r="Q109" s="114"/>
      <c r="R109" s="115"/>
    </row>
    <row r="110" spans="2:18" s="110" customFormat="1" ht="6.95" customHeight="1">
      <c r="B110" s="111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5"/>
    </row>
    <row r="111" spans="2:18" s="110" customFormat="1" ht="15">
      <c r="B111" s="111"/>
      <c r="C111" s="109" t="s">
        <v>28</v>
      </c>
      <c r="D111" s="114"/>
      <c r="E111" s="114"/>
      <c r="F111" s="117" t="str">
        <f>E12</f>
        <v xml:space="preserve"> </v>
      </c>
      <c r="G111" s="114"/>
      <c r="H111" s="114"/>
      <c r="I111" s="114"/>
      <c r="J111" s="114"/>
      <c r="K111" s="109" t="s">
        <v>33</v>
      </c>
      <c r="L111" s="114"/>
      <c r="M111" s="302" t="str">
        <f>E18</f>
        <v xml:space="preserve"> </v>
      </c>
      <c r="N111" s="302"/>
      <c r="O111" s="302"/>
      <c r="P111" s="302"/>
      <c r="Q111" s="302"/>
      <c r="R111" s="115"/>
    </row>
    <row r="112" spans="2:18" s="110" customFormat="1" ht="14.45" customHeight="1">
      <c r="B112" s="111"/>
      <c r="C112" s="109" t="s">
        <v>32</v>
      </c>
      <c r="D112" s="114"/>
      <c r="E112" s="114"/>
      <c r="F112" s="117" t="str">
        <f>IF(E15="","",E15)</f>
        <v xml:space="preserve"> </v>
      </c>
      <c r="G112" s="114"/>
      <c r="H112" s="114"/>
      <c r="I112" s="114"/>
      <c r="J112" s="114"/>
      <c r="K112" s="109" t="s">
        <v>35</v>
      </c>
      <c r="L112" s="114"/>
      <c r="M112" s="302" t="str">
        <f>E21</f>
        <v xml:space="preserve"> </v>
      </c>
      <c r="N112" s="302"/>
      <c r="O112" s="302"/>
      <c r="P112" s="302"/>
      <c r="Q112" s="302"/>
      <c r="R112" s="115"/>
    </row>
    <row r="113" spans="2:18" s="110" customFormat="1" ht="10.35" customHeight="1">
      <c r="B113" s="111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5"/>
    </row>
    <row r="114" spans="2:27" s="167" customFormat="1" ht="29.25" customHeight="1">
      <c r="B114" s="162"/>
      <c r="C114" s="163" t="s">
        <v>141</v>
      </c>
      <c r="D114" s="165" t="s">
        <v>142</v>
      </c>
      <c r="E114" s="165" t="s">
        <v>58</v>
      </c>
      <c r="F114" s="303" t="s">
        <v>143</v>
      </c>
      <c r="G114" s="303"/>
      <c r="H114" s="303"/>
      <c r="I114" s="303"/>
      <c r="J114" s="165" t="s">
        <v>144</v>
      </c>
      <c r="K114" s="165" t="s">
        <v>145</v>
      </c>
      <c r="L114" s="304" t="s">
        <v>146</v>
      </c>
      <c r="M114" s="304"/>
      <c r="N114" s="303" t="s">
        <v>132</v>
      </c>
      <c r="O114" s="303"/>
      <c r="P114" s="303"/>
      <c r="Q114" s="305"/>
      <c r="R114" s="166"/>
      <c r="T114" s="168" t="s">
        <v>147</v>
      </c>
      <c r="U114" s="169" t="s">
        <v>40</v>
      </c>
      <c r="V114" s="169" t="s">
        <v>148</v>
      </c>
      <c r="W114" s="169" t="s">
        <v>149</v>
      </c>
      <c r="X114" s="169" t="s">
        <v>150</v>
      </c>
      <c r="Y114" s="169" t="s">
        <v>151</v>
      </c>
      <c r="Z114" s="169" t="s">
        <v>152</v>
      </c>
      <c r="AA114" s="170" t="s">
        <v>153</v>
      </c>
    </row>
    <row r="115" spans="2:63" s="110" customFormat="1" ht="29.25" customHeight="1">
      <c r="B115" s="111"/>
      <c r="C115" s="171" t="s">
        <v>128</v>
      </c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296">
        <f>BK115</f>
        <v>0</v>
      </c>
      <c r="O115" s="297"/>
      <c r="P115" s="297"/>
      <c r="Q115" s="297"/>
      <c r="R115" s="115"/>
      <c r="T115" s="172"/>
      <c r="U115" s="232"/>
      <c r="V115" s="232"/>
      <c r="W115" s="173">
        <f>W116</f>
        <v>0</v>
      </c>
      <c r="X115" s="232"/>
      <c r="Y115" s="173">
        <f>Y116</f>
        <v>0</v>
      </c>
      <c r="Z115" s="232"/>
      <c r="AA115" s="174">
        <f>AA116</f>
        <v>0</v>
      </c>
      <c r="AT115" s="100" t="s">
        <v>75</v>
      </c>
      <c r="AU115" s="100" t="s">
        <v>134</v>
      </c>
      <c r="BK115" s="175">
        <f>BK116</f>
        <v>0</v>
      </c>
    </row>
    <row r="116" spans="2:63" s="180" customFormat="1" ht="37.35" customHeight="1">
      <c r="B116" s="176"/>
      <c r="C116" s="177"/>
      <c r="D116" s="178" t="s">
        <v>181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298">
        <f>BK116</f>
        <v>0</v>
      </c>
      <c r="O116" s="299"/>
      <c r="P116" s="299"/>
      <c r="Q116" s="299"/>
      <c r="R116" s="179"/>
      <c r="T116" s="181"/>
      <c r="U116" s="177"/>
      <c r="V116" s="177"/>
      <c r="W116" s="182">
        <f>W117+W120</f>
        <v>0</v>
      </c>
      <c r="X116" s="177"/>
      <c r="Y116" s="182">
        <f>Y117+Y120</f>
        <v>0</v>
      </c>
      <c r="Z116" s="177"/>
      <c r="AA116" s="183">
        <f>AA117+AA120</f>
        <v>0</v>
      </c>
      <c r="AR116" s="184" t="s">
        <v>22</v>
      </c>
      <c r="AT116" s="185" t="s">
        <v>75</v>
      </c>
      <c r="AU116" s="185" t="s">
        <v>76</v>
      </c>
      <c r="AY116" s="184" t="s">
        <v>155</v>
      </c>
      <c r="BK116" s="186">
        <f>BK117+BK120</f>
        <v>0</v>
      </c>
    </row>
    <row r="117" spans="2:63" s="180" customFormat="1" ht="19.9" customHeight="1">
      <c r="B117" s="176"/>
      <c r="C117" s="177"/>
      <c r="D117" s="187" t="s">
        <v>1987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300">
        <f>BK117</f>
        <v>0</v>
      </c>
      <c r="O117" s="301"/>
      <c r="P117" s="301"/>
      <c r="Q117" s="301"/>
      <c r="R117" s="179"/>
      <c r="T117" s="181"/>
      <c r="U117" s="177"/>
      <c r="V117" s="177"/>
      <c r="W117" s="182">
        <f>SUM(W118:W119)</f>
        <v>0</v>
      </c>
      <c r="X117" s="177"/>
      <c r="Y117" s="182">
        <f>SUM(Y118:Y119)</f>
        <v>0</v>
      </c>
      <c r="Z117" s="177"/>
      <c r="AA117" s="183">
        <f>SUM(AA118:AA119)</f>
        <v>0</v>
      </c>
      <c r="AR117" s="184" t="s">
        <v>22</v>
      </c>
      <c r="AT117" s="185" t="s">
        <v>75</v>
      </c>
      <c r="AU117" s="185" t="s">
        <v>22</v>
      </c>
      <c r="AY117" s="184" t="s">
        <v>155</v>
      </c>
      <c r="BK117" s="186">
        <f>SUM(BK118:BK119)</f>
        <v>0</v>
      </c>
    </row>
    <row r="118" spans="2:65" s="110" customFormat="1" ht="22.5" customHeight="1">
      <c r="B118" s="111"/>
      <c r="C118" s="188" t="s">
        <v>22</v>
      </c>
      <c r="D118" s="188" t="s">
        <v>156</v>
      </c>
      <c r="E118" s="189" t="s">
        <v>1992</v>
      </c>
      <c r="F118" s="316" t="s">
        <v>1993</v>
      </c>
      <c r="G118" s="316"/>
      <c r="H118" s="316"/>
      <c r="I118" s="316"/>
      <c r="J118" s="190" t="s">
        <v>477</v>
      </c>
      <c r="K118" s="191">
        <v>90</v>
      </c>
      <c r="L118" s="317"/>
      <c r="M118" s="317"/>
      <c r="N118" s="318">
        <f>ROUND(L118*K118,2)</f>
        <v>0</v>
      </c>
      <c r="O118" s="318"/>
      <c r="P118" s="318"/>
      <c r="Q118" s="318"/>
      <c r="R118" s="115"/>
      <c r="T118" s="192" t="s">
        <v>5</v>
      </c>
      <c r="U118" s="193" t="s">
        <v>41</v>
      </c>
      <c r="V118" s="194">
        <v>0</v>
      </c>
      <c r="W118" s="194">
        <f>V118*K118</f>
        <v>0</v>
      </c>
      <c r="X118" s="194">
        <v>0</v>
      </c>
      <c r="Y118" s="194">
        <f>X118*K118</f>
        <v>0</v>
      </c>
      <c r="Z118" s="194">
        <v>0</v>
      </c>
      <c r="AA118" s="195">
        <f>Z118*K118</f>
        <v>0</v>
      </c>
      <c r="AR118" s="100" t="s">
        <v>169</v>
      </c>
      <c r="AT118" s="100" t="s">
        <v>156</v>
      </c>
      <c r="AU118" s="100" t="s">
        <v>124</v>
      </c>
      <c r="AY118" s="100" t="s">
        <v>155</v>
      </c>
      <c r="BE118" s="196">
        <f>IF(U118="základní",N118,0)</f>
        <v>0</v>
      </c>
      <c r="BF118" s="196">
        <f>IF(U118="snížená",N118,0)</f>
        <v>0</v>
      </c>
      <c r="BG118" s="196">
        <f>IF(U118="zákl. přenesená",N118,0)</f>
        <v>0</v>
      </c>
      <c r="BH118" s="196">
        <f>IF(U118="sníž. přenesená",N118,0)</f>
        <v>0</v>
      </c>
      <c r="BI118" s="196">
        <f>IF(U118="nulová",N118,0)</f>
        <v>0</v>
      </c>
      <c r="BJ118" s="100" t="s">
        <v>22</v>
      </c>
      <c r="BK118" s="196">
        <f>ROUND(L118*K118,2)</f>
        <v>0</v>
      </c>
      <c r="BL118" s="100" t="s">
        <v>169</v>
      </c>
      <c r="BM118" s="100" t="s">
        <v>323</v>
      </c>
    </row>
    <row r="119" spans="2:65" s="110" customFormat="1" ht="22.5" customHeight="1">
      <c r="B119" s="111"/>
      <c r="C119" s="188" t="s">
        <v>124</v>
      </c>
      <c r="D119" s="188" t="s">
        <v>156</v>
      </c>
      <c r="E119" s="189" t="s">
        <v>1994</v>
      </c>
      <c r="F119" s="316" t="s">
        <v>1995</v>
      </c>
      <c r="G119" s="316"/>
      <c r="H119" s="316"/>
      <c r="I119" s="316"/>
      <c r="J119" s="190" t="s">
        <v>263</v>
      </c>
      <c r="K119" s="191">
        <v>1</v>
      </c>
      <c r="L119" s="317"/>
      <c r="M119" s="317"/>
      <c r="N119" s="318">
        <f>ROUND(L119*K119,2)</f>
        <v>0</v>
      </c>
      <c r="O119" s="318"/>
      <c r="P119" s="318"/>
      <c r="Q119" s="318"/>
      <c r="R119" s="115"/>
      <c r="T119" s="192" t="s">
        <v>5</v>
      </c>
      <c r="U119" s="193" t="s">
        <v>41</v>
      </c>
      <c r="V119" s="194">
        <v>0</v>
      </c>
      <c r="W119" s="194">
        <f>V119*K119</f>
        <v>0</v>
      </c>
      <c r="X119" s="194">
        <v>0</v>
      </c>
      <c r="Y119" s="194">
        <f>X119*K119</f>
        <v>0</v>
      </c>
      <c r="Z119" s="194">
        <v>0</v>
      </c>
      <c r="AA119" s="195">
        <f>Z119*K119</f>
        <v>0</v>
      </c>
      <c r="AR119" s="100" t="s">
        <v>169</v>
      </c>
      <c r="AT119" s="100" t="s">
        <v>156</v>
      </c>
      <c r="AU119" s="100" t="s">
        <v>124</v>
      </c>
      <c r="AY119" s="100" t="s">
        <v>155</v>
      </c>
      <c r="BE119" s="196">
        <f>IF(U119="základní",N119,0)</f>
        <v>0</v>
      </c>
      <c r="BF119" s="196">
        <f>IF(U119="snížená",N119,0)</f>
        <v>0</v>
      </c>
      <c r="BG119" s="196">
        <f>IF(U119="zákl. přenesená",N119,0)</f>
        <v>0</v>
      </c>
      <c r="BH119" s="196">
        <f>IF(U119="sníž. přenesená",N119,0)</f>
        <v>0</v>
      </c>
      <c r="BI119" s="196">
        <f>IF(U119="nulová",N119,0)</f>
        <v>0</v>
      </c>
      <c r="BJ119" s="100" t="s">
        <v>22</v>
      </c>
      <c r="BK119" s="196">
        <f>ROUND(L119*K119,2)</f>
        <v>0</v>
      </c>
      <c r="BL119" s="100" t="s">
        <v>169</v>
      </c>
      <c r="BM119" s="100" t="s">
        <v>335</v>
      </c>
    </row>
    <row r="120" spans="2:63" s="180" customFormat="1" ht="29.85" customHeight="1">
      <c r="B120" s="176"/>
      <c r="C120" s="177"/>
      <c r="D120" s="187" t="s">
        <v>1988</v>
      </c>
      <c r="E120" s="187"/>
      <c r="F120" s="187"/>
      <c r="G120" s="187"/>
      <c r="H120" s="187"/>
      <c r="I120" s="187"/>
      <c r="J120" s="187"/>
      <c r="K120" s="187"/>
      <c r="L120" s="200"/>
      <c r="M120" s="200"/>
      <c r="N120" s="359">
        <f>BK120</f>
        <v>0</v>
      </c>
      <c r="O120" s="360"/>
      <c r="P120" s="360"/>
      <c r="Q120" s="360"/>
      <c r="R120" s="179"/>
      <c r="T120" s="181"/>
      <c r="U120" s="177"/>
      <c r="V120" s="177"/>
      <c r="W120" s="182">
        <f>W121+W127+W130</f>
        <v>0</v>
      </c>
      <c r="X120" s="177"/>
      <c r="Y120" s="182">
        <f>Y121+Y127+Y130</f>
        <v>0</v>
      </c>
      <c r="Z120" s="177"/>
      <c r="AA120" s="183">
        <f>AA121+AA127+AA130</f>
        <v>0</v>
      </c>
      <c r="AR120" s="184" t="s">
        <v>22</v>
      </c>
      <c r="AT120" s="185" t="s">
        <v>75</v>
      </c>
      <c r="AU120" s="185" t="s">
        <v>22</v>
      </c>
      <c r="AY120" s="184" t="s">
        <v>155</v>
      </c>
      <c r="BK120" s="186">
        <f>BK121+BK127+BK130</f>
        <v>0</v>
      </c>
    </row>
    <row r="121" spans="2:63" s="180" customFormat="1" ht="14.85" customHeight="1">
      <c r="B121" s="176"/>
      <c r="C121" s="177"/>
      <c r="D121" s="187" t="s">
        <v>1989</v>
      </c>
      <c r="E121" s="187"/>
      <c r="F121" s="187"/>
      <c r="G121" s="187"/>
      <c r="H121" s="187"/>
      <c r="I121" s="187"/>
      <c r="J121" s="187"/>
      <c r="K121" s="187"/>
      <c r="L121" s="200"/>
      <c r="M121" s="200"/>
      <c r="N121" s="300">
        <f>BK121</f>
        <v>0</v>
      </c>
      <c r="O121" s="301"/>
      <c r="P121" s="301"/>
      <c r="Q121" s="301"/>
      <c r="R121" s="179"/>
      <c r="T121" s="181"/>
      <c r="U121" s="177"/>
      <c r="V121" s="177"/>
      <c r="W121" s="182">
        <f>SUM(W122:W126)</f>
        <v>0</v>
      </c>
      <c r="X121" s="177"/>
      <c r="Y121" s="182">
        <f>SUM(Y122:Y126)</f>
        <v>0</v>
      </c>
      <c r="Z121" s="177"/>
      <c r="AA121" s="183">
        <f>SUM(AA122:AA126)</f>
        <v>0</v>
      </c>
      <c r="AR121" s="184" t="s">
        <v>22</v>
      </c>
      <c r="AT121" s="185" t="s">
        <v>75</v>
      </c>
      <c r="AU121" s="185" t="s">
        <v>124</v>
      </c>
      <c r="AY121" s="184" t="s">
        <v>155</v>
      </c>
      <c r="BK121" s="186">
        <f>SUM(BK122:BK126)</f>
        <v>0</v>
      </c>
    </row>
    <row r="122" spans="2:65" s="110" customFormat="1" ht="22.5" customHeight="1">
      <c r="B122" s="111"/>
      <c r="C122" s="188" t="s">
        <v>165</v>
      </c>
      <c r="D122" s="188" t="s">
        <v>156</v>
      </c>
      <c r="E122" s="189" t="s">
        <v>1996</v>
      </c>
      <c r="F122" s="316" t="s">
        <v>1997</v>
      </c>
      <c r="G122" s="316"/>
      <c r="H122" s="316"/>
      <c r="I122" s="316"/>
      <c r="J122" s="190" t="s">
        <v>477</v>
      </c>
      <c r="K122" s="191">
        <v>30</v>
      </c>
      <c r="L122" s="317"/>
      <c r="M122" s="317"/>
      <c r="N122" s="318">
        <f>ROUND(L122*K122,2)</f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</v>
      </c>
      <c r="W122" s="194">
        <f>V122*K122</f>
        <v>0</v>
      </c>
      <c r="X122" s="194">
        <v>0</v>
      </c>
      <c r="Y122" s="194">
        <f>X122*K122</f>
        <v>0</v>
      </c>
      <c r="Z122" s="194">
        <v>0</v>
      </c>
      <c r="AA122" s="195">
        <f>Z122*K122</f>
        <v>0</v>
      </c>
      <c r="AR122" s="100" t="s">
        <v>169</v>
      </c>
      <c r="AT122" s="100" t="s">
        <v>156</v>
      </c>
      <c r="AU122" s="100" t="s">
        <v>165</v>
      </c>
      <c r="AY122" s="100" t="s">
        <v>155</v>
      </c>
      <c r="BE122" s="196">
        <f>IF(U122="základní",N122,0)</f>
        <v>0</v>
      </c>
      <c r="BF122" s="196">
        <f>IF(U122="snížená",N122,0)</f>
        <v>0</v>
      </c>
      <c r="BG122" s="196">
        <f>IF(U122="zákl. přenesená",N122,0)</f>
        <v>0</v>
      </c>
      <c r="BH122" s="196">
        <f>IF(U122="sníž. přenesená",N122,0)</f>
        <v>0</v>
      </c>
      <c r="BI122" s="196">
        <f>IF(U122="nulová",N122,0)</f>
        <v>0</v>
      </c>
      <c r="BJ122" s="100" t="s">
        <v>22</v>
      </c>
      <c r="BK122" s="196">
        <f>ROUND(L122*K122,2)</f>
        <v>0</v>
      </c>
      <c r="BL122" s="100" t="s">
        <v>169</v>
      </c>
      <c r="BM122" s="100" t="s">
        <v>26</v>
      </c>
    </row>
    <row r="123" spans="2:65" s="110" customFormat="1" ht="22.5" customHeight="1">
      <c r="B123" s="111"/>
      <c r="C123" s="188" t="s">
        <v>169</v>
      </c>
      <c r="D123" s="188" t="s">
        <v>156</v>
      </c>
      <c r="E123" s="189" t="s">
        <v>1998</v>
      </c>
      <c r="F123" s="316" t="s">
        <v>1999</v>
      </c>
      <c r="G123" s="316"/>
      <c r="H123" s="316"/>
      <c r="I123" s="316"/>
      <c r="J123" s="190" t="s">
        <v>477</v>
      </c>
      <c r="K123" s="191">
        <v>60</v>
      </c>
      <c r="L123" s="317"/>
      <c r="M123" s="317"/>
      <c r="N123" s="318">
        <f>ROUND(L123*K123,2)</f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</v>
      </c>
      <c r="W123" s="194">
        <f>V123*K123</f>
        <v>0</v>
      </c>
      <c r="X123" s="194">
        <v>0</v>
      </c>
      <c r="Y123" s="194">
        <f>X123*K123</f>
        <v>0</v>
      </c>
      <c r="Z123" s="194">
        <v>0</v>
      </c>
      <c r="AA123" s="195">
        <f>Z123*K123</f>
        <v>0</v>
      </c>
      <c r="AR123" s="100" t="s">
        <v>169</v>
      </c>
      <c r="AT123" s="100" t="s">
        <v>156</v>
      </c>
      <c r="AU123" s="100" t="s">
        <v>165</v>
      </c>
      <c r="AY123" s="100" t="s">
        <v>155</v>
      </c>
      <c r="BE123" s="196">
        <f>IF(U123="základní",N123,0)</f>
        <v>0</v>
      </c>
      <c r="BF123" s="196">
        <f>IF(U123="snížená",N123,0)</f>
        <v>0</v>
      </c>
      <c r="BG123" s="196">
        <f>IF(U123="zákl. přenesená",N123,0)</f>
        <v>0</v>
      </c>
      <c r="BH123" s="196">
        <f>IF(U123="sníž. přenesená",N123,0)</f>
        <v>0</v>
      </c>
      <c r="BI123" s="196">
        <f>IF(U123="nulová",N123,0)</f>
        <v>0</v>
      </c>
      <c r="BJ123" s="100" t="s">
        <v>22</v>
      </c>
      <c r="BK123" s="196">
        <f>ROUND(L123*K123,2)</f>
        <v>0</v>
      </c>
      <c r="BL123" s="100" t="s">
        <v>169</v>
      </c>
      <c r="BM123" s="100" t="s">
        <v>260</v>
      </c>
    </row>
    <row r="124" spans="2:65" s="110" customFormat="1" ht="22.5" customHeight="1">
      <c r="B124" s="111"/>
      <c r="C124" s="188" t="s">
        <v>154</v>
      </c>
      <c r="D124" s="188" t="s">
        <v>156</v>
      </c>
      <c r="E124" s="189" t="s">
        <v>2000</v>
      </c>
      <c r="F124" s="316" t="s">
        <v>2001</v>
      </c>
      <c r="G124" s="316"/>
      <c r="H124" s="316"/>
      <c r="I124" s="316"/>
      <c r="J124" s="190" t="s">
        <v>159</v>
      </c>
      <c r="K124" s="191">
        <v>1</v>
      </c>
      <c r="L124" s="317"/>
      <c r="M124" s="317"/>
      <c r="N124" s="318">
        <f>ROUND(L124*K124,2)</f>
        <v>0</v>
      </c>
      <c r="O124" s="318"/>
      <c r="P124" s="318"/>
      <c r="Q124" s="318"/>
      <c r="R124" s="115"/>
      <c r="T124" s="192" t="s">
        <v>5</v>
      </c>
      <c r="U124" s="193" t="s">
        <v>41</v>
      </c>
      <c r="V124" s="194">
        <v>0</v>
      </c>
      <c r="W124" s="194">
        <f>V124*K124</f>
        <v>0</v>
      </c>
      <c r="X124" s="194">
        <v>0</v>
      </c>
      <c r="Y124" s="194">
        <f>X124*K124</f>
        <v>0</v>
      </c>
      <c r="Z124" s="194">
        <v>0</v>
      </c>
      <c r="AA124" s="195">
        <f>Z124*K124</f>
        <v>0</v>
      </c>
      <c r="AR124" s="100" t="s">
        <v>169</v>
      </c>
      <c r="AT124" s="100" t="s">
        <v>156</v>
      </c>
      <c r="AU124" s="100" t="s">
        <v>165</v>
      </c>
      <c r="AY124" s="100" t="s">
        <v>155</v>
      </c>
      <c r="BE124" s="196">
        <f>IF(U124="základní",N124,0)</f>
        <v>0</v>
      </c>
      <c r="BF124" s="196">
        <f>IF(U124="snížená",N124,0)</f>
        <v>0</v>
      </c>
      <c r="BG124" s="196">
        <f>IF(U124="zákl. přenesená",N124,0)</f>
        <v>0</v>
      </c>
      <c r="BH124" s="196">
        <f>IF(U124="sníž. přenesená",N124,0)</f>
        <v>0</v>
      </c>
      <c r="BI124" s="196">
        <f>IF(U124="nulová",N124,0)</f>
        <v>0</v>
      </c>
      <c r="BJ124" s="100" t="s">
        <v>22</v>
      </c>
      <c r="BK124" s="196">
        <f>ROUND(L124*K124,2)</f>
        <v>0</v>
      </c>
      <c r="BL124" s="100" t="s">
        <v>169</v>
      </c>
      <c r="BM124" s="100" t="s">
        <v>270</v>
      </c>
    </row>
    <row r="125" spans="2:65" s="110" customFormat="1" ht="22.5" customHeight="1">
      <c r="B125" s="111"/>
      <c r="C125" s="188" t="s">
        <v>176</v>
      </c>
      <c r="D125" s="188" t="s">
        <v>156</v>
      </c>
      <c r="E125" s="189" t="s">
        <v>2002</v>
      </c>
      <c r="F125" s="316" t="s">
        <v>2003</v>
      </c>
      <c r="G125" s="316"/>
      <c r="H125" s="316"/>
      <c r="I125" s="316"/>
      <c r="J125" s="190" t="s">
        <v>477</v>
      </c>
      <c r="K125" s="191">
        <v>90</v>
      </c>
      <c r="L125" s="317"/>
      <c r="M125" s="317"/>
      <c r="N125" s="318">
        <f>ROUND(L125*K125,2)</f>
        <v>0</v>
      </c>
      <c r="O125" s="318"/>
      <c r="P125" s="318"/>
      <c r="Q125" s="318"/>
      <c r="R125" s="115"/>
      <c r="T125" s="192" t="s">
        <v>5</v>
      </c>
      <c r="U125" s="193" t="s">
        <v>41</v>
      </c>
      <c r="V125" s="194">
        <v>0</v>
      </c>
      <c r="W125" s="194">
        <f>V125*K125</f>
        <v>0</v>
      </c>
      <c r="X125" s="194">
        <v>0</v>
      </c>
      <c r="Y125" s="194">
        <f>X125*K125</f>
        <v>0</v>
      </c>
      <c r="Z125" s="194">
        <v>0</v>
      </c>
      <c r="AA125" s="195">
        <f>Z125*K125</f>
        <v>0</v>
      </c>
      <c r="AR125" s="100" t="s">
        <v>169</v>
      </c>
      <c r="AT125" s="100" t="s">
        <v>156</v>
      </c>
      <c r="AU125" s="100" t="s">
        <v>165</v>
      </c>
      <c r="AY125" s="100" t="s">
        <v>155</v>
      </c>
      <c r="BE125" s="196">
        <f>IF(U125="základní",N125,0)</f>
        <v>0</v>
      </c>
      <c r="BF125" s="196">
        <f>IF(U125="snížená",N125,0)</f>
        <v>0</v>
      </c>
      <c r="BG125" s="196">
        <f>IF(U125="zákl. přenesená",N125,0)</f>
        <v>0</v>
      </c>
      <c r="BH125" s="196">
        <f>IF(U125="sníž. přenesená",N125,0)</f>
        <v>0</v>
      </c>
      <c r="BI125" s="196">
        <f>IF(U125="nulová",N125,0)</f>
        <v>0</v>
      </c>
      <c r="BJ125" s="100" t="s">
        <v>22</v>
      </c>
      <c r="BK125" s="196">
        <f>ROUND(L125*K125,2)</f>
        <v>0</v>
      </c>
      <c r="BL125" s="100" t="s">
        <v>169</v>
      </c>
      <c r="BM125" s="100" t="s">
        <v>280</v>
      </c>
    </row>
    <row r="126" spans="2:65" s="110" customFormat="1" ht="22.5" customHeight="1">
      <c r="B126" s="111"/>
      <c r="C126" s="188" t="s">
        <v>235</v>
      </c>
      <c r="D126" s="188" t="s">
        <v>156</v>
      </c>
      <c r="E126" s="189" t="s">
        <v>2004</v>
      </c>
      <c r="F126" s="316" t="s">
        <v>2005</v>
      </c>
      <c r="G126" s="316"/>
      <c r="H126" s="316"/>
      <c r="I126" s="316"/>
      <c r="J126" s="190" t="s">
        <v>1278</v>
      </c>
      <c r="K126" s="191">
        <v>1</v>
      </c>
      <c r="L126" s="317"/>
      <c r="M126" s="317"/>
      <c r="N126" s="318">
        <f>ROUND(L126*K126,2)</f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</v>
      </c>
      <c r="W126" s="194">
        <f>V126*K126</f>
        <v>0</v>
      </c>
      <c r="X126" s="194">
        <v>0</v>
      </c>
      <c r="Y126" s="194">
        <f>X126*K126</f>
        <v>0</v>
      </c>
      <c r="Z126" s="194">
        <v>0</v>
      </c>
      <c r="AA126" s="195">
        <f>Z126*K126</f>
        <v>0</v>
      </c>
      <c r="AR126" s="100" t="s">
        <v>169</v>
      </c>
      <c r="AT126" s="100" t="s">
        <v>156</v>
      </c>
      <c r="AU126" s="100" t="s">
        <v>165</v>
      </c>
      <c r="AY126" s="100" t="s">
        <v>155</v>
      </c>
      <c r="BE126" s="196">
        <f>IF(U126="základní",N126,0)</f>
        <v>0</v>
      </c>
      <c r="BF126" s="196">
        <f>IF(U126="snížená",N126,0)</f>
        <v>0</v>
      </c>
      <c r="BG126" s="196">
        <f>IF(U126="zákl. přenesená",N126,0)</f>
        <v>0</v>
      </c>
      <c r="BH126" s="196">
        <f>IF(U126="sníž. přenesená",N126,0)</f>
        <v>0</v>
      </c>
      <c r="BI126" s="196">
        <f>IF(U126="nulová",N126,0)</f>
        <v>0</v>
      </c>
      <c r="BJ126" s="100" t="s">
        <v>22</v>
      </c>
      <c r="BK126" s="196">
        <f>ROUND(L126*K126,2)</f>
        <v>0</v>
      </c>
      <c r="BL126" s="100" t="s">
        <v>169</v>
      </c>
      <c r="BM126" s="100" t="s">
        <v>369</v>
      </c>
    </row>
    <row r="127" spans="2:63" s="180" customFormat="1" ht="22.35" customHeight="1">
      <c r="B127" s="176"/>
      <c r="C127" s="177"/>
      <c r="D127" s="187" t="s">
        <v>1990</v>
      </c>
      <c r="E127" s="187"/>
      <c r="F127" s="187"/>
      <c r="G127" s="187"/>
      <c r="H127" s="187"/>
      <c r="I127" s="187"/>
      <c r="J127" s="187"/>
      <c r="K127" s="187"/>
      <c r="L127" s="200"/>
      <c r="M127" s="200"/>
      <c r="N127" s="314">
        <f>BK127</f>
        <v>0</v>
      </c>
      <c r="O127" s="315"/>
      <c r="P127" s="315"/>
      <c r="Q127" s="315"/>
      <c r="R127" s="179"/>
      <c r="T127" s="181"/>
      <c r="U127" s="177"/>
      <c r="V127" s="177"/>
      <c r="W127" s="182">
        <f>SUM(W128:W129)</f>
        <v>0</v>
      </c>
      <c r="X127" s="177"/>
      <c r="Y127" s="182">
        <f>SUM(Y128:Y129)</f>
        <v>0</v>
      </c>
      <c r="Z127" s="177"/>
      <c r="AA127" s="183">
        <f>SUM(AA128:AA129)</f>
        <v>0</v>
      </c>
      <c r="AR127" s="184" t="s">
        <v>22</v>
      </c>
      <c r="AT127" s="185" t="s">
        <v>75</v>
      </c>
      <c r="AU127" s="185" t="s">
        <v>124</v>
      </c>
      <c r="AY127" s="184" t="s">
        <v>155</v>
      </c>
      <c r="BK127" s="186">
        <f>SUM(BK128:BK129)</f>
        <v>0</v>
      </c>
    </row>
    <row r="128" spans="2:65" s="110" customFormat="1" ht="22.5" customHeight="1">
      <c r="B128" s="111"/>
      <c r="C128" s="188" t="s">
        <v>239</v>
      </c>
      <c r="D128" s="188" t="s">
        <v>156</v>
      </c>
      <c r="E128" s="189" t="s">
        <v>2006</v>
      </c>
      <c r="F128" s="316" t="s">
        <v>2007</v>
      </c>
      <c r="G128" s="316"/>
      <c r="H128" s="316"/>
      <c r="I128" s="316"/>
      <c r="J128" s="190" t="s">
        <v>477</v>
      </c>
      <c r="K128" s="191">
        <v>90</v>
      </c>
      <c r="L128" s="317"/>
      <c r="M128" s="317"/>
      <c r="N128" s="318">
        <f>ROUND(L128*K128,2)</f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</v>
      </c>
      <c r="W128" s="194">
        <f>V128*K128</f>
        <v>0</v>
      </c>
      <c r="X128" s="194">
        <v>0</v>
      </c>
      <c r="Y128" s="194">
        <f>X128*K128</f>
        <v>0</v>
      </c>
      <c r="Z128" s="194">
        <v>0</v>
      </c>
      <c r="AA128" s="195">
        <f>Z128*K128</f>
        <v>0</v>
      </c>
      <c r="AR128" s="100" t="s">
        <v>169</v>
      </c>
      <c r="AT128" s="100" t="s">
        <v>156</v>
      </c>
      <c r="AU128" s="100" t="s">
        <v>165</v>
      </c>
      <c r="AY128" s="100" t="s">
        <v>155</v>
      </c>
      <c r="BE128" s="196">
        <f>IF(U128="základní",N128,0)</f>
        <v>0</v>
      </c>
      <c r="BF128" s="196">
        <f>IF(U128="snížená",N128,0)</f>
        <v>0</v>
      </c>
      <c r="BG128" s="196">
        <f>IF(U128="zákl. přenesená",N128,0)</f>
        <v>0</v>
      </c>
      <c r="BH128" s="196">
        <f>IF(U128="sníž. přenesená",N128,0)</f>
        <v>0</v>
      </c>
      <c r="BI128" s="196">
        <f>IF(U128="nulová",N128,0)</f>
        <v>0</v>
      </c>
      <c r="BJ128" s="100" t="s">
        <v>22</v>
      </c>
      <c r="BK128" s="196">
        <f>ROUND(L128*K128,2)</f>
        <v>0</v>
      </c>
      <c r="BL128" s="100" t="s">
        <v>169</v>
      </c>
      <c r="BM128" s="100" t="s">
        <v>295</v>
      </c>
    </row>
    <row r="129" spans="2:65" s="110" customFormat="1" ht="22.5" customHeight="1">
      <c r="B129" s="111"/>
      <c r="C129" s="188" t="s">
        <v>243</v>
      </c>
      <c r="D129" s="188" t="s">
        <v>156</v>
      </c>
      <c r="E129" s="189" t="s">
        <v>2008</v>
      </c>
      <c r="F129" s="316" t="s">
        <v>2009</v>
      </c>
      <c r="G129" s="316"/>
      <c r="H129" s="316"/>
      <c r="I129" s="316"/>
      <c r="J129" s="190" t="s">
        <v>477</v>
      </c>
      <c r="K129" s="191">
        <v>90</v>
      </c>
      <c r="L129" s="317"/>
      <c r="M129" s="317"/>
      <c r="N129" s="318">
        <f>ROUND(L129*K129,2)</f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>V129*K129</f>
        <v>0</v>
      </c>
      <c r="X129" s="194">
        <v>0</v>
      </c>
      <c r="Y129" s="194">
        <f>X129*K129</f>
        <v>0</v>
      </c>
      <c r="Z129" s="194">
        <v>0</v>
      </c>
      <c r="AA129" s="195">
        <f>Z129*K129</f>
        <v>0</v>
      </c>
      <c r="AR129" s="100" t="s">
        <v>169</v>
      </c>
      <c r="AT129" s="100" t="s">
        <v>156</v>
      </c>
      <c r="AU129" s="100" t="s">
        <v>165</v>
      </c>
      <c r="AY129" s="100" t="s">
        <v>155</v>
      </c>
      <c r="BE129" s="196">
        <f>IF(U129="základní",N129,0)</f>
        <v>0</v>
      </c>
      <c r="BF129" s="196">
        <f>IF(U129="snížená",N129,0)</f>
        <v>0</v>
      </c>
      <c r="BG129" s="196">
        <f>IF(U129="zákl. přenesená",N129,0)</f>
        <v>0</v>
      </c>
      <c r="BH129" s="196">
        <f>IF(U129="sníž. přenesená",N129,0)</f>
        <v>0</v>
      </c>
      <c r="BI129" s="196">
        <f>IF(U129="nulová",N129,0)</f>
        <v>0</v>
      </c>
      <c r="BJ129" s="100" t="s">
        <v>22</v>
      </c>
      <c r="BK129" s="196">
        <f>ROUND(L129*K129,2)</f>
        <v>0</v>
      </c>
      <c r="BL129" s="100" t="s">
        <v>169</v>
      </c>
      <c r="BM129" s="100" t="s">
        <v>304</v>
      </c>
    </row>
    <row r="130" spans="2:63" s="180" customFormat="1" ht="22.35" customHeight="1">
      <c r="B130" s="176"/>
      <c r="C130" s="177"/>
      <c r="D130" s="187" t="s">
        <v>1991</v>
      </c>
      <c r="E130" s="187"/>
      <c r="F130" s="187"/>
      <c r="G130" s="187"/>
      <c r="H130" s="187"/>
      <c r="I130" s="187"/>
      <c r="J130" s="187"/>
      <c r="K130" s="187"/>
      <c r="L130" s="200"/>
      <c r="M130" s="200"/>
      <c r="N130" s="314">
        <f>BK130</f>
        <v>0</v>
      </c>
      <c r="O130" s="315"/>
      <c r="P130" s="315"/>
      <c r="Q130" s="315"/>
      <c r="R130" s="179"/>
      <c r="T130" s="181"/>
      <c r="U130" s="177"/>
      <c r="V130" s="177"/>
      <c r="W130" s="182">
        <f>SUM(W131:W135)</f>
        <v>0</v>
      </c>
      <c r="X130" s="177"/>
      <c r="Y130" s="182">
        <f>SUM(Y131:Y135)</f>
        <v>0</v>
      </c>
      <c r="Z130" s="177"/>
      <c r="AA130" s="183">
        <f>SUM(AA131:AA135)</f>
        <v>0</v>
      </c>
      <c r="AR130" s="184" t="s">
        <v>22</v>
      </c>
      <c r="AT130" s="185" t="s">
        <v>75</v>
      </c>
      <c r="AU130" s="185" t="s">
        <v>124</v>
      </c>
      <c r="AY130" s="184" t="s">
        <v>155</v>
      </c>
      <c r="BK130" s="186">
        <f>SUM(BK131:BK135)</f>
        <v>0</v>
      </c>
    </row>
    <row r="131" spans="2:65" s="110" customFormat="1" ht="31.5" customHeight="1">
      <c r="B131" s="111"/>
      <c r="C131" s="188" t="s">
        <v>26</v>
      </c>
      <c r="D131" s="188" t="s">
        <v>156</v>
      </c>
      <c r="E131" s="189" t="s">
        <v>2010</v>
      </c>
      <c r="F131" s="316" t="s">
        <v>2011</v>
      </c>
      <c r="G131" s="316"/>
      <c r="H131" s="316"/>
      <c r="I131" s="316"/>
      <c r="J131" s="190" t="s">
        <v>1278</v>
      </c>
      <c r="K131" s="191">
        <v>1</v>
      </c>
      <c r="L131" s="317"/>
      <c r="M131" s="317"/>
      <c r="N131" s="318">
        <f>ROUND(L131*K131,2)</f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0</v>
      </c>
      <c r="W131" s="194">
        <f>V131*K131</f>
        <v>0</v>
      </c>
      <c r="X131" s="194">
        <v>0</v>
      </c>
      <c r="Y131" s="194">
        <f>X131*K131</f>
        <v>0</v>
      </c>
      <c r="Z131" s="194">
        <v>0</v>
      </c>
      <c r="AA131" s="195">
        <f>Z131*K131</f>
        <v>0</v>
      </c>
      <c r="AR131" s="100" t="s">
        <v>169</v>
      </c>
      <c r="AT131" s="100" t="s">
        <v>156</v>
      </c>
      <c r="AU131" s="100" t="s">
        <v>165</v>
      </c>
      <c r="AY131" s="100" t="s">
        <v>155</v>
      </c>
      <c r="BE131" s="196">
        <f>IF(U131="základní",N131,0)</f>
        <v>0</v>
      </c>
      <c r="BF131" s="196">
        <f>IF(U131="snížená",N131,0)</f>
        <v>0</v>
      </c>
      <c r="BG131" s="196">
        <f>IF(U131="zákl. přenesená",N131,0)</f>
        <v>0</v>
      </c>
      <c r="BH131" s="196">
        <f>IF(U131="sníž. přenesená",N131,0)</f>
        <v>0</v>
      </c>
      <c r="BI131" s="196">
        <f>IF(U131="nulová",N131,0)</f>
        <v>0</v>
      </c>
      <c r="BJ131" s="100" t="s">
        <v>22</v>
      </c>
      <c r="BK131" s="196">
        <f>ROUND(L131*K131,2)</f>
        <v>0</v>
      </c>
      <c r="BL131" s="100" t="s">
        <v>169</v>
      </c>
      <c r="BM131" s="100" t="s">
        <v>2012</v>
      </c>
    </row>
    <row r="132" spans="2:65" s="110" customFormat="1" ht="22.5" customHeight="1">
      <c r="B132" s="111"/>
      <c r="C132" s="188" t="s">
        <v>254</v>
      </c>
      <c r="D132" s="188" t="s">
        <v>156</v>
      </c>
      <c r="E132" s="189" t="s">
        <v>2013</v>
      </c>
      <c r="F132" s="316" t="s">
        <v>2014</v>
      </c>
      <c r="G132" s="316"/>
      <c r="H132" s="316"/>
      <c r="I132" s="316"/>
      <c r="J132" s="190" t="s">
        <v>159</v>
      </c>
      <c r="K132" s="191">
        <v>1</v>
      </c>
      <c r="L132" s="317"/>
      <c r="M132" s="317"/>
      <c r="N132" s="318">
        <f>ROUND(L132*K132,2)</f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</v>
      </c>
      <c r="W132" s="194">
        <f>V132*K132</f>
        <v>0</v>
      </c>
      <c r="X132" s="194">
        <v>0</v>
      </c>
      <c r="Y132" s="194">
        <f>X132*K132</f>
        <v>0</v>
      </c>
      <c r="Z132" s="194">
        <v>0</v>
      </c>
      <c r="AA132" s="195">
        <f>Z132*K132</f>
        <v>0</v>
      </c>
      <c r="AR132" s="100" t="s">
        <v>169</v>
      </c>
      <c r="AT132" s="100" t="s">
        <v>156</v>
      </c>
      <c r="AU132" s="100" t="s">
        <v>165</v>
      </c>
      <c r="AY132" s="100" t="s">
        <v>155</v>
      </c>
      <c r="BE132" s="196">
        <f>IF(U132="základní",N132,0)</f>
        <v>0</v>
      </c>
      <c r="BF132" s="196">
        <f>IF(U132="snížená",N132,0)</f>
        <v>0</v>
      </c>
      <c r="BG132" s="196">
        <f>IF(U132="zákl. přenesená",N132,0)</f>
        <v>0</v>
      </c>
      <c r="BH132" s="196">
        <f>IF(U132="sníž. přenesená",N132,0)</f>
        <v>0</v>
      </c>
      <c r="BI132" s="196">
        <f>IF(U132="nulová",N132,0)</f>
        <v>0</v>
      </c>
      <c r="BJ132" s="100" t="s">
        <v>22</v>
      </c>
      <c r="BK132" s="196">
        <f>ROUND(L132*K132,2)</f>
        <v>0</v>
      </c>
      <c r="BL132" s="100" t="s">
        <v>169</v>
      </c>
      <c r="BM132" s="100" t="s">
        <v>2015</v>
      </c>
    </row>
    <row r="133" spans="2:65" s="110" customFormat="1" ht="22.5" customHeight="1">
      <c r="B133" s="111"/>
      <c r="C133" s="188" t="s">
        <v>260</v>
      </c>
      <c r="D133" s="188" t="s">
        <v>156</v>
      </c>
      <c r="E133" s="189" t="s">
        <v>2016</v>
      </c>
      <c r="F133" s="316" t="s">
        <v>2017</v>
      </c>
      <c r="G133" s="316"/>
      <c r="H133" s="316"/>
      <c r="I133" s="316"/>
      <c r="J133" s="190" t="s">
        <v>159</v>
      </c>
      <c r="K133" s="191">
        <v>2</v>
      </c>
      <c r="L133" s="317"/>
      <c r="M133" s="317"/>
      <c r="N133" s="318">
        <f>ROUND(L133*K133,2)</f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</v>
      </c>
      <c r="W133" s="194">
        <f>V133*K133</f>
        <v>0</v>
      </c>
      <c r="X133" s="194">
        <v>0</v>
      </c>
      <c r="Y133" s="194">
        <f>X133*K133</f>
        <v>0</v>
      </c>
      <c r="Z133" s="194">
        <v>0</v>
      </c>
      <c r="AA133" s="195">
        <f>Z133*K133</f>
        <v>0</v>
      </c>
      <c r="AR133" s="100" t="s">
        <v>169</v>
      </c>
      <c r="AT133" s="100" t="s">
        <v>156</v>
      </c>
      <c r="AU133" s="100" t="s">
        <v>165</v>
      </c>
      <c r="AY133" s="100" t="s">
        <v>155</v>
      </c>
      <c r="BE133" s="196">
        <f>IF(U133="základní",N133,0)</f>
        <v>0</v>
      </c>
      <c r="BF133" s="196">
        <f>IF(U133="snížená",N133,0)</f>
        <v>0</v>
      </c>
      <c r="BG133" s="196">
        <f>IF(U133="zákl. přenesená",N133,0)</f>
        <v>0</v>
      </c>
      <c r="BH133" s="196">
        <f>IF(U133="sníž. přenesená",N133,0)</f>
        <v>0</v>
      </c>
      <c r="BI133" s="196">
        <f>IF(U133="nulová",N133,0)</f>
        <v>0</v>
      </c>
      <c r="BJ133" s="100" t="s">
        <v>22</v>
      </c>
      <c r="BK133" s="196">
        <f>ROUND(L133*K133,2)</f>
        <v>0</v>
      </c>
      <c r="BL133" s="100" t="s">
        <v>169</v>
      </c>
      <c r="BM133" s="100" t="s">
        <v>2018</v>
      </c>
    </row>
    <row r="134" spans="2:65" s="110" customFormat="1" ht="22.5" customHeight="1">
      <c r="B134" s="111"/>
      <c r="C134" s="188" t="s">
        <v>266</v>
      </c>
      <c r="D134" s="188" t="s">
        <v>156</v>
      </c>
      <c r="E134" s="189" t="s">
        <v>2019</v>
      </c>
      <c r="F134" s="316" t="s">
        <v>2020</v>
      </c>
      <c r="G134" s="316"/>
      <c r="H134" s="316"/>
      <c r="I134" s="316"/>
      <c r="J134" s="190" t="s">
        <v>159</v>
      </c>
      <c r="K134" s="191">
        <v>2</v>
      </c>
      <c r="L134" s="317"/>
      <c r="M134" s="317"/>
      <c r="N134" s="318">
        <f>ROUND(L134*K134,2)</f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</v>
      </c>
      <c r="W134" s="194">
        <f>V134*K134</f>
        <v>0</v>
      </c>
      <c r="X134" s="194">
        <v>0</v>
      </c>
      <c r="Y134" s="194">
        <f>X134*K134</f>
        <v>0</v>
      </c>
      <c r="Z134" s="194">
        <v>0</v>
      </c>
      <c r="AA134" s="195">
        <f>Z134*K134</f>
        <v>0</v>
      </c>
      <c r="AR134" s="100" t="s">
        <v>169</v>
      </c>
      <c r="AT134" s="100" t="s">
        <v>156</v>
      </c>
      <c r="AU134" s="100" t="s">
        <v>165</v>
      </c>
      <c r="AY134" s="100" t="s">
        <v>155</v>
      </c>
      <c r="BE134" s="196">
        <f>IF(U134="základní",N134,0)</f>
        <v>0</v>
      </c>
      <c r="BF134" s="196">
        <f>IF(U134="snížená",N134,0)</f>
        <v>0</v>
      </c>
      <c r="BG134" s="196">
        <f>IF(U134="zákl. přenesená",N134,0)</f>
        <v>0</v>
      </c>
      <c r="BH134" s="196">
        <f>IF(U134="sníž. přenesená",N134,0)</f>
        <v>0</v>
      </c>
      <c r="BI134" s="196">
        <f>IF(U134="nulová",N134,0)</f>
        <v>0</v>
      </c>
      <c r="BJ134" s="100" t="s">
        <v>22</v>
      </c>
      <c r="BK134" s="196">
        <f>ROUND(L134*K134,2)</f>
        <v>0</v>
      </c>
      <c r="BL134" s="100" t="s">
        <v>169</v>
      </c>
      <c r="BM134" s="100" t="s">
        <v>2021</v>
      </c>
    </row>
    <row r="135" spans="2:65" s="110" customFormat="1" ht="22.5" customHeight="1">
      <c r="B135" s="111"/>
      <c r="C135" s="188" t="s">
        <v>270</v>
      </c>
      <c r="D135" s="188" t="s">
        <v>156</v>
      </c>
      <c r="E135" s="189" t="s">
        <v>2022</v>
      </c>
      <c r="F135" s="316" t="s">
        <v>2023</v>
      </c>
      <c r="G135" s="316"/>
      <c r="H135" s="316"/>
      <c r="I135" s="316"/>
      <c r="J135" s="190" t="s">
        <v>207</v>
      </c>
      <c r="K135" s="191">
        <v>8</v>
      </c>
      <c r="L135" s="317"/>
      <c r="M135" s="317"/>
      <c r="N135" s="318">
        <f>ROUND(L135*K135,2)</f>
        <v>0</v>
      </c>
      <c r="O135" s="318"/>
      <c r="P135" s="318"/>
      <c r="Q135" s="318"/>
      <c r="R135" s="115"/>
      <c r="T135" s="192" t="s">
        <v>5</v>
      </c>
      <c r="U135" s="197" t="s">
        <v>41</v>
      </c>
      <c r="V135" s="198">
        <v>0</v>
      </c>
      <c r="W135" s="198">
        <f>V135*K135</f>
        <v>0</v>
      </c>
      <c r="X135" s="198">
        <v>0</v>
      </c>
      <c r="Y135" s="198">
        <f>X135*K135</f>
        <v>0</v>
      </c>
      <c r="Z135" s="198">
        <v>0</v>
      </c>
      <c r="AA135" s="199">
        <f>Z135*K135</f>
        <v>0</v>
      </c>
      <c r="AR135" s="100" t="s">
        <v>169</v>
      </c>
      <c r="AT135" s="100" t="s">
        <v>156</v>
      </c>
      <c r="AU135" s="100" t="s">
        <v>165</v>
      </c>
      <c r="AY135" s="100" t="s">
        <v>155</v>
      </c>
      <c r="BE135" s="196">
        <f>IF(U135="základní",N135,0)</f>
        <v>0</v>
      </c>
      <c r="BF135" s="196">
        <f>IF(U135="snížená",N135,0)</f>
        <v>0</v>
      </c>
      <c r="BG135" s="196">
        <f>IF(U135="zákl. přenesená",N135,0)</f>
        <v>0</v>
      </c>
      <c r="BH135" s="196">
        <f>IF(U135="sníž. přenesená",N135,0)</f>
        <v>0</v>
      </c>
      <c r="BI135" s="196">
        <f>IF(U135="nulová",N135,0)</f>
        <v>0</v>
      </c>
      <c r="BJ135" s="100" t="s">
        <v>22</v>
      </c>
      <c r="BK135" s="196">
        <f>ROUND(L135*K135,2)</f>
        <v>0</v>
      </c>
      <c r="BL135" s="100" t="s">
        <v>169</v>
      </c>
      <c r="BM135" s="100" t="s">
        <v>2024</v>
      </c>
    </row>
    <row r="136" spans="2:18" s="110" customFormat="1" ht="6.95" customHeight="1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40"/>
    </row>
  </sheetData>
  <sheetProtection algorithmName="SHA-512" hashValue="FjMgfpT5yzAIQQfI6a5p4m+LtR/18lHhi0Cv7x4KJ2rdkmDGJDO3fS/5K2MAPuh1kOuNhUUVPKxo3Qaw2OKO7A==" saltValue="+51gHUCsG162FP4LQea0Vg==" spinCount="100000" sheet="1" objects="1" scenarios="1"/>
  <mergeCells count="10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2:I122"/>
    <mergeCell ref="L122:M122"/>
    <mergeCell ref="N122:Q122"/>
    <mergeCell ref="F123:I123"/>
    <mergeCell ref="L123:M123"/>
    <mergeCell ref="N123:Q123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H1:K1"/>
    <mergeCell ref="S2:AC2"/>
    <mergeCell ref="F135:I135"/>
    <mergeCell ref="L135:M135"/>
    <mergeCell ref="N135:Q135"/>
    <mergeCell ref="N115:Q115"/>
    <mergeCell ref="N116:Q116"/>
    <mergeCell ref="N117:Q117"/>
    <mergeCell ref="N120:Q120"/>
    <mergeCell ref="N121:Q121"/>
    <mergeCell ref="N127:Q127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 topLeftCell="A1">
      <pane ySplit="1" topLeftCell="A103" activePane="bottomLeft" state="frozen"/>
      <selection pane="topLeft" activeCell="AD133" sqref="AD133"/>
      <selection pane="bottomLeft" activeCell="K117" sqref="K117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84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127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24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N94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ROUND((SUM(BE94:BE95)+SUM(BE113:BE123)),2)</f>
        <v>0</v>
      </c>
      <c r="I32" s="308"/>
      <c r="J32" s="308"/>
      <c r="K32" s="112"/>
      <c r="L32" s="112"/>
      <c r="M32" s="329">
        <f>ROUND(ROUND((SUM(BE94:BE95)+SUM(BE113:BE123)),2)*F32,2)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ROUND((SUM(BF94:BF95)+SUM(BF113:BF123)),2)</f>
        <v>0</v>
      </c>
      <c r="I33" s="308"/>
      <c r="J33" s="308"/>
      <c r="K33" s="112"/>
      <c r="L33" s="112"/>
      <c r="M33" s="329">
        <f>ROUND(ROUND((SUM(BF94:BF95)+SUM(BF113:BF123)),2)*F33,2)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ROUND((SUM(BG94:BG95)+SUM(BG113:BG123)),2)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ROUND((SUM(BH94:BH95)+SUM(BH113:BH123)),2)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ROUND((SUM(BI94:BI95)+SUM(BI113:BI123)),2)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00 - Vedlejší náklady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>Jeseniova 2769/208, Praha 3 - Žižkov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N113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135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N114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136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N115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137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N118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138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N122</f>
        <v>0</v>
      </c>
      <c r="O92" s="320"/>
      <c r="P92" s="320"/>
      <c r="Q92" s="320"/>
      <c r="R92" s="157"/>
    </row>
    <row r="93" spans="2:18" s="110" customFormat="1" ht="21.75" customHeight="1">
      <c r="B93" s="111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5"/>
    </row>
    <row r="94" spans="2:21" s="110" customFormat="1" ht="29.25" customHeight="1">
      <c r="B94" s="111"/>
      <c r="C94" s="146" t="s">
        <v>139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321">
        <v>0</v>
      </c>
      <c r="O94" s="322"/>
      <c r="P94" s="322"/>
      <c r="Q94" s="322"/>
      <c r="R94" s="115"/>
      <c r="T94" s="159"/>
      <c r="U94" s="160" t="s">
        <v>40</v>
      </c>
    </row>
    <row r="95" spans="2:18" s="110" customFormat="1" ht="18" customHeight="1"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5"/>
    </row>
    <row r="96" spans="2:18" s="110" customFormat="1" ht="29.25" customHeight="1">
      <c r="B96" s="111"/>
      <c r="C96" s="161" t="s">
        <v>118</v>
      </c>
      <c r="D96" s="125"/>
      <c r="E96" s="125"/>
      <c r="F96" s="125"/>
      <c r="G96" s="125"/>
      <c r="H96" s="125"/>
      <c r="I96" s="125"/>
      <c r="J96" s="125"/>
      <c r="K96" s="125"/>
      <c r="L96" s="306">
        <f>ROUND(SUM(N88+N94),2)</f>
        <v>0</v>
      </c>
      <c r="M96" s="306"/>
      <c r="N96" s="306"/>
      <c r="O96" s="306"/>
      <c r="P96" s="306"/>
      <c r="Q96" s="306"/>
      <c r="R96" s="115"/>
    </row>
    <row r="97" spans="2:18" s="110" customFormat="1" ht="6.95" customHeight="1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40"/>
    </row>
    <row r="101" spans="2:18" s="110" customFormat="1" ht="6.95" customHeight="1"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3"/>
    </row>
    <row r="102" spans="2:18" s="110" customFormat="1" ht="36.95" customHeight="1">
      <c r="B102" s="111"/>
      <c r="C102" s="307" t="s">
        <v>140</v>
      </c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115"/>
    </row>
    <row r="103" spans="2:18" s="110" customFormat="1" ht="6.95" customHeight="1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5"/>
    </row>
    <row r="104" spans="2:18" s="110" customFormat="1" ht="30" customHeight="1">
      <c r="B104" s="111"/>
      <c r="C104" s="108" t="s">
        <v>17</v>
      </c>
      <c r="D104" s="112"/>
      <c r="E104" s="112"/>
      <c r="F104" s="309" t="str">
        <f>F6</f>
        <v>Stavební úpravy v 3. NP a nástavba 4. NP v objektu VŠE - Centrum aplikovaného výzkumu</v>
      </c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112"/>
      <c r="R104" s="115"/>
    </row>
    <row r="105" spans="2:18" s="110" customFormat="1" ht="36.95" customHeight="1">
      <c r="B105" s="111"/>
      <c r="C105" s="144" t="s">
        <v>126</v>
      </c>
      <c r="D105" s="112"/>
      <c r="E105" s="112"/>
      <c r="F105" s="311" t="str">
        <f>F7</f>
        <v>SO 00 - Vedlejší náklady</v>
      </c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112"/>
      <c r="R105" s="115"/>
    </row>
    <row r="106" spans="2:18" s="110" customFormat="1" ht="6.95" customHeight="1"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5"/>
    </row>
    <row r="107" spans="2:18" s="110" customFormat="1" ht="18" customHeight="1">
      <c r="B107" s="111"/>
      <c r="C107" s="108" t="s">
        <v>23</v>
      </c>
      <c r="D107" s="112"/>
      <c r="E107" s="112"/>
      <c r="F107" s="116" t="str">
        <f>F9</f>
        <v>Jeseniova 2769/208, Praha 3 - Žižkov</v>
      </c>
      <c r="G107" s="112"/>
      <c r="H107" s="112"/>
      <c r="I107" s="112"/>
      <c r="J107" s="112"/>
      <c r="K107" s="108" t="s">
        <v>25</v>
      </c>
      <c r="L107" s="112"/>
      <c r="M107" s="312">
        <f>IF(O9="","",O9)</f>
        <v>42962</v>
      </c>
      <c r="N107" s="312"/>
      <c r="O107" s="312"/>
      <c r="P107" s="312"/>
      <c r="Q107" s="112"/>
      <c r="R107" s="115"/>
    </row>
    <row r="108" spans="2:18" s="110" customFormat="1" ht="6.95" customHeight="1">
      <c r="B108" s="111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5"/>
    </row>
    <row r="109" spans="2:18" s="110" customFormat="1" ht="15">
      <c r="B109" s="111"/>
      <c r="C109" s="108" t="s">
        <v>28</v>
      </c>
      <c r="D109" s="112"/>
      <c r="E109" s="112"/>
      <c r="F109" s="116" t="str">
        <f>E12</f>
        <v xml:space="preserve"> </v>
      </c>
      <c r="G109" s="112"/>
      <c r="H109" s="112"/>
      <c r="I109" s="112"/>
      <c r="J109" s="112"/>
      <c r="K109" s="108" t="s">
        <v>33</v>
      </c>
      <c r="L109" s="112"/>
      <c r="M109" s="302" t="str">
        <f>E18</f>
        <v xml:space="preserve"> </v>
      </c>
      <c r="N109" s="302"/>
      <c r="O109" s="302"/>
      <c r="P109" s="302"/>
      <c r="Q109" s="302"/>
      <c r="R109" s="115"/>
    </row>
    <row r="110" spans="2:18" s="110" customFormat="1" ht="14.45" customHeight="1">
      <c r="B110" s="111"/>
      <c r="C110" s="108" t="s">
        <v>32</v>
      </c>
      <c r="D110" s="112"/>
      <c r="E110" s="112"/>
      <c r="F110" s="116" t="str">
        <f>IF(E15="","",E15)</f>
        <v xml:space="preserve"> </v>
      </c>
      <c r="G110" s="112"/>
      <c r="H110" s="112"/>
      <c r="I110" s="112"/>
      <c r="J110" s="112"/>
      <c r="K110" s="108" t="s">
        <v>35</v>
      </c>
      <c r="L110" s="112"/>
      <c r="M110" s="302" t="str">
        <f>E21</f>
        <v xml:space="preserve"> </v>
      </c>
      <c r="N110" s="302"/>
      <c r="O110" s="302"/>
      <c r="P110" s="302"/>
      <c r="Q110" s="302"/>
      <c r="R110" s="115"/>
    </row>
    <row r="111" spans="2:18" s="110" customFormat="1" ht="10.35" customHeight="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5"/>
    </row>
    <row r="112" spans="2:27" s="167" customFormat="1" ht="29.25" customHeight="1">
      <c r="B112" s="162"/>
      <c r="C112" s="163" t="s">
        <v>141</v>
      </c>
      <c r="D112" s="164" t="s">
        <v>142</v>
      </c>
      <c r="E112" s="164" t="s">
        <v>58</v>
      </c>
      <c r="F112" s="303" t="s">
        <v>143</v>
      </c>
      <c r="G112" s="303"/>
      <c r="H112" s="303"/>
      <c r="I112" s="303"/>
      <c r="J112" s="164" t="s">
        <v>144</v>
      </c>
      <c r="K112" s="164" t="s">
        <v>145</v>
      </c>
      <c r="L112" s="304" t="s">
        <v>146</v>
      </c>
      <c r="M112" s="304"/>
      <c r="N112" s="303" t="s">
        <v>132</v>
      </c>
      <c r="O112" s="303"/>
      <c r="P112" s="303"/>
      <c r="Q112" s="305"/>
      <c r="R112" s="166"/>
      <c r="T112" s="168" t="s">
        <v>147</v>
      </c>
      <c r="U112" s="169" t="s">
        <v>40</v>
      </c>
      <c r="V112" s="169" t="s">
        <v>148</v>
      </c>
      <c r="W112" s="169" t="s">
        <v>149</v>
      </c>
      <c r="X112" s="169" t="s">
        <v>150</v>
      </c>
      <c r="Y112" s="169" t="s">
        <v>151</v>
      </c>
      <c r="Z112" s="169" t="s">
        <v>152</v>
      </c>
      <c r="AA112" s="170" t="s">
        <v>153</v>
      </c>
    </row>
    <row r="113" spans="2:63" s="110" customFormat="1" ht="29.25" customHeight="1">
      <c r="B113" s="111"/>
      <c r="C113" s="171" t="s">
        <v>128</v>
      </c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296">
        <f>BK113</f>
        <v>0</v>
      </c>
      <c r="O113" s="297"/>
      <c r="P113" s="297"/>
      <c r="Q113" s="297"/>
      <c r="R113" s="115"/>
      <c r="T113" s="172"/>
      <c r="U113" s="118"/>
      <c r="V113" s="118"/>
      <c r="W113" s="173">
        <f>W114</f>
        <v>0</v>
      </c>
      <c r="X113" s="118"/>
      <c r="Y113" s="173">
        <f>Y114</f>
        <v>0</v>
      </c>
      <c r="Z113" s="118"/>
      <c r="AA113" s="174">
        <f>AA114</f>
        <v>0</v>
      </c>
      <c r="AT113" s="100" t="s">
        <v>75</v>
      </c>
      <c r="AU113" s="100" t="s">
        <v>134</v>
      </c>
      <c r="BK113" s="175">
        <f>BK114</f>
        <v>0</v>
      </c>
    </row>
    <row r="114" spans="2:63" s="180" customFormat="1" ht="37.35" customHeight="1">
      <c r="B114" s="176"/>
      <c r="C114" s="177"/>
      <c r="D114" s="178" t="s">
        <v>135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298">
        <f>BK114</f>
        <v>0</v>
      </c>
      <c r="O114" s="299"/>
      <c r="P114" s="299"/>
      <c r="Q114" s="299"/>
      <c r="R114" s="179"/>
      <c r="T114" s="181"/>
      <c r="U114" s="177"/>
      <c r="V114" s="177"/>
      <c r="W114" s="182">
        <f>W115+W118+W122</f>
        <v>0</v>
      </c>
      <c r="X114" s="177"/>
      <c r="Y114" s="182">
        <f>Y115+Y118+Y122</f>
        <v>0</v>
      </c>
      <c r="Z114" s="177"/>
      <c r="AA114" s="183">
        <f>AA115+AA118+AA122</f>
        <v>0</v>
      </c>
      <c r="AR114" s="184" t="s">
        <v>154</v>
      </c>
      <c r="AT114" s="185" t="s">
        <v>75</v>
      </c>
      <c r="AU114" s="185" t="s">
        <v>76</v>
      </c>
      <c r="AY114" s="184" t="s">
        <v>155</v>
      </c>
      <c r="BK114" s="186">
        <f>BK115+BK118+BK122</f>
        <v>0</v>
      </c>
    </row>
    <row r="115" spans="2:63" s="180" customFormat="1" ht="19.9" customHeight="1">
      <c r="B115" s="176"/>
      <c r="C115" s="177"/>
      <c r="D115" s="187" t="s">
        <v>136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300">
        <f>BK115</f>
        <v>0</v>
      </c>
      <c r="O115" s="301"/>
      <c r="P115" s="301"/>
      <c r="Q115" s="301"/>
      <c r="R115" s="179"/>
      <c r="T115" s="181"/>
      <c r="U115" s="177"/>
      <c r="V115" s="177"/>
      <c r="W115" s="182">
        <f>SUM(W116:W117)</f>
        <v>0</v>
      </c>
      <c r="X115" s="177"/>
      <c r="Y115" s="182">
        <f>SUM(Y116:Y117)</f>
        <v>0</v>
      </c>
      <c r="Z115" s="177"/>
      <c r="AA115" s="183">
        <f>SUM(AA116:AA117)</f>
        <v>0</v>
      </c>
      <c r="AR115" s="184" t="s">
        <v>154</v>
      </c>
      <c r="AT115" s="185" t="s">
        <v>75</v>
      </c>
      <c r="AU115" s="185" t="s">
        <v>22</v>
      </c>
      <c r="AY115" s="184" t="s">
        <v>155</v>
      </c>
      <c r="BK115" s="186">
        <f>SUM(BK116:BK117)</f>
        <v>0</v>
      </c>
    </row>
    <row r="116" spans="2:65" s="110" customFormat="1" ht="22.5" customHeight="1">
      <c r="B116" s="111"/>
      <c r="C116" s="188" t="s">
        <v>22</v>
      </c>
      <c r="D116" s="188" t="s">
        <v>156</v>
      </c>
      <c r="E116" s="189" t="s">
        <v>157</v>
      </c>
      <c r="F116" s="316" t="s">
        <v>158</v>
      </c>
      <c r="G116" s="316"/>
      <c r="H116" s="316"/>
      <c r="I116" s="316"/>
      <c r="J116" s="190" t="s">
        <v>159</v>
      </c>
      <c r="K116" s="191">
        <v>1</v>
      </c>
      <c r="L116" s="317"/>
      <c r="M116" s="317"/>
      <c r="N116" s="318">
        <f>ROUND(L116*K116,2)</f>
        <v>0</v>
      </c>
      <c r="O116" s="318"/>
      <c r="P116" s="318"/>
      <c r="Q116" s="318"/>
      <c r="R116" s="115"/>
      <c r="T116" s="192" t="s">
        <v>5</v>
      </c>
      <c r="U116" s="193" t="s">
        <v>41</v>
      </c>
      <c r="V116" s="194">
        <v>0</v>
      </c>
      <c r="W116" s="194">
        <f>V116*K116</f>
        <v>0</v>
      </c>
      <c r="X116" s="194">
        <v>0</v>
      </c>
      <c r="Y116" s="194">
        <f>X116*K116</f>
        <v>0</v>
      </c>
      <c r="Z116" s="194">
        <v>0</v>
      </c>
      <c r="AA116" s="195">
        <f>Z116*K116</f>
        <v>0</v>
      </c>
      <c r="AR116" s="100" t="s">
        <v>160</v>
      </c>
      <c r="AT116" s="100" t="s">
        <v>156</v>
      </c>
      <c r="AU116" s="100" t="s">
        <v>124</v>
      </c>
      <c r="AY116" s="100" t="s">
        <v>155</v>
      </c>
      <c r="BE116" s="196">
        <f>IF(U116="základní",N116,0)</f>
        <v>0</v>
      </c>
      <c r="BF116" s="196">
        <f>IF(U116="snížená",N116,0)</f>
        <v>0</v>
      </c>
      <c r="BG116" s="196">
        <f>IF(U116="zákl. přenesená",N116,0)</f>
        <v>0</v>
      </c>
      <c r="BH116" s="196">
        <f>IF(U116="sníž. přenesená",N116,0)</f>
        <v>0</v>
      </c>
      <c r="BI116" s="196">
        <f>IF(U116="nulová",N116,0)</f>
        <v>0</v>
      </c>
      <c r="BJ116" s="100" t="s">
        <v>22</v>
      </c>
      <c r="BK116" s="196">
        <f>ROUND(L116*K116,2)</f>
        <v>0</v>
      </c>
      <c r="BL116" s="100" t="s">
        <v>160</v>
      </c>
      <c r="BM116" s="100" t="s">
        <v>161</v>
      </c>
    </row>
    <row r="117" spans="2:65" s="110" customFormat="1" ht="22.5" customHeight="1">
      <c r="B117" s="111"/>
      <c r="C117" s="188" t="s">
        <v>124</v>
      </c>
      <c r="D117" s="188" t="s">
        <v>156</v>
      </c>
      <c r="E117" s="189" t="s">
        <v>162</v>
      </c>
      <c r="F117" s="316" t="s">
        <v>163</v>
      </c>
      <c r="G117" s="316"/>
      <c r="H117" s="316"/>
      <c r="I117" s="316"/>
      <c r="J117" s="190" t="s">
        <v>159</v>
      </c>
      <c r="K117" s="191">
        <v>1</v>
      </c>
      <c r="L117" s="317"/>
      <c r="M117" s="317"/>
      <c r="N117" s="318">
        <f>ROUND(L117*K117,2)</f>
        <v>0</v>
      </c>
      <c r="O117" s="318"/>
      <c r="P117" s="318"/>
      <c r="Q117" s="318"/>
      <c r="R117" s="115"/>
      <c r="T117" s="192" t="s">
        <v>5</v>
      </c>
      <c r="U117" s="193" t="s">
        <v>41</v>
      </c>
      <c r="V117" s="194">
        <v>0</v>
      </c>
      <c r="W117" s="194">
        <f>V117*K117</f>
        <v>0</v>
      </c>
      <c r="X117" s="194">
        <v>0</v>
      </c>
      <c r="Y117" s="194">
        <f>X117*K117</f>
        <v>0</v>
      </c>
      <c r="Z117" s="194">
        <v>0</v>
      </c>
      <c r="AA117" s="195">
        <f>Z117*K117</f>
        <v>0</v>
      </c>
      <c r="AR117" s="100" t="s">
        <v>160</v>
      </c>
      <c r="AT117" s="100" t="s">
        <v>156</v>
      </c>
      <c r="AU117" s="100" t="s">
        <v>124</v>
      </c>
      <c r="AY117" s="100" t="s">
        <v>155</v>
      </c>
      <c r="BE117" s="196">
        <f>IF(U117="základní",N117,0)</f>
        <v>0</v>
      </c>
      <c r="BF117" s="196">
        <f>IF(U117="snížená",N117,0)</f>
        <v>0</v>
      </c>
      <c r="BG117" s="196">
        <f>IF(U117="zákl. přenesená",N117,0)</f>
        <v>0</v>
      </c>
      <c r="BH117" s="196">
        <f>IF(U117="sníž. přenesená",N117,0)</f>
        <v>0</v>
      </c>
      <c r="BI117" s="196">
        <f>IF(U117="nulová",N117,0)</f>
        <v>0</v>
      </c>
      <c r="BJ117" s="100" t="s">
        <v>22</v>
      </c>
      <c r="BK117" s="196">
        <f>ROUND(L117*K117,2)</f>
        <v>0</v>
      </c>
      <c r="BL117" s="100" t="s">
        <v>160</v>
      </c>
      <c r="BM117" s="100" t="s">
        <v>164</v>
      </c>
    </row>
    <row r="118" spans="2:63" s="180" customFormat="1" ht="29.85" customHeight="1">
      <c r="B118" s="176"/>
      <c r="C118" s="177"/>
      <c r="D118" s="187" t="s">
        <v>137</v>
      </c>
      <c r="E118" s="187"/>
      <c r="F118" s="187"/>
      <c r="G118" s="187"/>
      <c r="H118" s="187"/>
      <c r="I118" s="187"/>
      <c r="J118" s="187"/>
      <c r="K118" s="187"/>
      <c r="L118" s="200"/>
      <c r="M118" s="200"/>
      <c r="N118" s="314">
        <f>BK118</f>
        <v>0</v>
      </c>
      <c r="O118" s="315"/>
      <c r="P118" s="315"/>
      <c r="Q118" s="315"/>
      <c r="R118" s="179"/>
      <c r="T118" s="181"/>
      <c r="U118" s="177"/>
      <c r="V118" s="177"/>
      <c r="W118" s="182">
        <f>SUM(W119:W121)</f>
        <v>0</v>
      </c>
      <c r="X118" s="177"/>
      <c r="Y118" s="182">
        <f>SUM(Y119:Y121)</f>
        <v>0</v>
      </c>
      <c r="Z118" s="177"/>
      <c r="AA118" s="183">
        <f>SUM(AA119:AA121)</f>
        <v>0</v>
      </c>
      <c r="AR118" s="184" t="s">
        <v>154</v>
      </c>
      <c r="AT118" s="185" t="s">
        <v>75</v>
      </c>
      <c r="AU118" s="185" t="s">
        <v>22</v>
      </c>
      <c r="AY118" s="184" t="s">
        <v>155</v>
      </c>
      <c r="BK118" s="186">
        <f>SUM(BK119:BK121)</f>
        <v>0</v>
      </c>
    </row>
    <row r="119" spans="2:65" s="110" customFormat="1" ht="22.5" customHeight="1">
      <c r="B119" s="111"/>
      <c r="C119" s="188" t="s">
        <v>165</v>
      </c>
      <c r="D119" s="188" t="s">
        <v>156</v>
      </c>
      <c r="E119" s="189" t="s">
        <v>166</v>
      </c>
      <c r="F119" s="316" t="s">
        <v>167</v>
      </c>
      <c r="G119" s="316"/>
      <c r="H119" s="316"/>
      <c r="I119" s="316"/>
      <c r="J119" s="190" t="s">
        <v>159</v>
      </c>
      <c r="K119" s="191">
        <v>1</v>
      </c>
      <c r="L119" s="317"/>
      <c r="M119" s="317"/>
      <c r="N119" s="318">
        <f>ROUND(L119*K119,2)</f>
        <v>0</v>
      </c>
      <c r="O119" s="318"/>
      <c r="P119" s="318"/>
      <c r="Q119" s="318"/>
      <c r="R119" s="115"/>
      <c r="T119" s="192" t="s">
        <v>5</v>
      </c>
      <c r="U119" s="193" t="s">
        <v>41</v>
      </c>
      <c r="V119" s="194">
        <v>0</v>
      </c>
      <c r="W119" s="194">
        <f>V119*K119</f>
        <v>0</v>
      </c>
      <c r="X119" s="194">
        <v>0</v>
      </c>
      <c r="Y119" s="194">
        <f>X119*K119</f>
        <v>0</v>
      </c>
      <c r="Z119" s="194">
        <v>0</v>
      </c>
      <c r="AA119" s="195">
        <f>Z119*K119</f>
        <v>0</v>
      </c>
      <c r="AR119" s="100" t="s">
        <v>160</v>
      </c>
      <c r="AT119" s="100" t="s">
        <v>156</v>
      </c>
      <c r="AU119" s="100" t="s">
        <v>124</v>
      </c>
      <c r="AY119" s="100" t="s">
        <v>155</v>
      </c>
      <c r="BE119" s="196">
        <f>IF(U119="základní",N119,0)</f>
        <v>0</v>
      </c>
      <c r="BF119" s="196">
        <f>IF(U119="snížená",N119,0)</f>
        <v>0</v>
      </c>
      <c r="BG119" s="196">
        <f>IF(U119="zákl. přenesená",N119,0)</f>
        <v>0</v>
      </c>
      <c r="BH119" s="196">
        <f>IF(U119="sníž. přenesená",N119,0)</f>
        <v>0</v>
      </c>
      <c r="BI119" s="196">
        <f>IF(U119="nulová",N119,0)</f>
        <v>0</v>
      </c>
      <c r="BJ119" s="100" t="s">
        <v>22</v>
      </c>
      <c r="BK119" s="196">
        <f>ROUND(L119*K119,2)</f>
        <v>0</v>
      </c>
      <c r="BL119" s="100" t="s">
        <v>160</v>
      </c>
      <c r="BM119" s="100" t="s">
        <v>168</v>
      </c>
    </row>
    <row r="120" spans="2:65" s="110" customFormat="1" ht="44.25" customHeight="1">
      <c r="B120" s="111"/>
      <c r="C120" s="188" t="s">
        <v>169</v>
      </c>
      <c r="D120" s="188" t="s">
        <v>156</v>
      </c>
      <c r="E120" s="189" t="s">
        <v>170</v>
      </c>
      <c r="F120" s="316" t="s">
        <v>171</v>
      </c>
      <c r="G120" s="316"/>
      <c r="H120" s="316"/>
      <c r="I120" s="316"/>
      <c r="J120" s="190" t="s">
        <v>159</v>
      </c>
      <c r="K120" s="191">
        <v>1</v>
      </c>
      <c r="L120" s="317"/>
      <c r="M120" s="317"/>
      <c r="N120" s="318">
        <f>ROUND(L120*K120,2)</f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>V120*K120</f>
        <v>0</v>
      </c>
      <c r="X120" s="194">
        <v>0</v>
      </c>
      <c r="Y120" s="194">
        <f>X120*K120</f>
        <v>0</v>
      </c>
      <c r="Z120" s="194">
        <v>0</v>
      </c>
      <c r="AA120" s="195">
        <f>Z120*K120</f>
        <v>0</v>
      </c>
      <c r="AR120" s="100" t="s">
        <v>160</v>
      </c>
      <c r="AT120" s="100" t="s">
        <v>156</v>
      </c>
      <c r="AU120" s="100" t="s">
        <v>124</v>
      </c>
      <c r="AY120" s="100" t="s">
        <v>155</v>
      </c>
      <c r="BE120" s="196">
        <f>IF(U120="základní",N120,0)</f>
        <v>0</v>
      </c>
      <c r="BF120" s="196">
        <f>IF(U120="snížená",N120,0)</f>
        <v>0</v>
      </c>
      <c r="BG120" s="196">
        <f>IF(U120="zákl. přenesená",N120,0)</f>
        <v>0</v>
      </c>
      <c r="BH120" s="196">
        <f>IF(U120="sníž. přenesená",N120,0)</f>
        <v>0</v>
      </c>
      <c r="BI120" s="196">
        <f>IF(U120="nulová",N120,0)</f>
        <v>0</v>
      </c>
      <c r="BJ120" s="100" t="s">
        <v>22</v>
      </c>
      <c r="BK120" s="196">
        <f>ROUND(L120*K120,2)</f>
        <v>0</v>
      </c>
      <c r="BL120" s="100" t="s">
        <v>160</v>
      </c>
      <c r="BM120" s="100" t="s">
        <v>172</v>
      </c>
    </row>
    <row r="121" spans="2:65" s="110" customFormat="1" ht="22.5" customHeight="1">
      <c r="B121" s="111"/>
      <c r="C121" s="188" t="s">
        <v>154</v>
      </c>
      <c r="D121" s="188" t="s">
        <v>156</v>
      </c>
      <c r="E121" s="189" t="s">
        <v>173</v>
      </c>
      <c r="F121" s="316" t="s">
        <v>174</v>
      </c>
      <c r="G121" s="316"/>
      <c r="H121" s="316"/>
      <c r="I121" s="316"/>
      <c r="J121" s="190" t="s">
        <v>159</v>
      </c>
      <c r="K121" s="191">
        <v>1</v>
      </c>
      <c r="L121" s="317"/>
      <c r="M121" s="317"/>
      <c r="N121" s="318">
        <f>ROUND(L121*K121,2)</f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>V121*K121</f>
        <v>0</v>
      </c>
      <c r="X121" s="194">
        <v>0</v>
      </c>
      <c r="Y121" s="194">
        <f>X121*K121</f>
        <v>0</v>
      </c>
      <c r="Z121" s="194">
        <v>0</v>
      </c>
      <c r="AA121" s="195">
        <f>Z121*K121</f>
        <v>0</v>
      </c>
      <c r="AR121" s="100" t="s">
        <v>160</v>
      </c>
      <c r="AT121" s="100" t="s">
        <v>156</v>
      </c>
      <c r="AU121" s="100" t="s">
        <v>124</v>
      </c>
      <c r="AY121" s="100" t="s">
        <v>155</v>
      </c>
      <c r="BE121" s="196">
        <f>IF(U121="základní",N121,0)</f>
        <v>0</v>
      </c>
      <c r="BF121" s="196">
        <f>IF(U121="snížená",N121,0)</f>
        <v>0</v>
      </c>
      <c r="BG121" s="196">
        <f>IF(U121="zákl. přenesená",N121,0)</f>
        <v>0</v>
      </c>
      <c r="BH121" s="196">
        <f>IF(U121="sníž. přenesená",N121,0)</f>
        <v>0</v>
      </c>
      <c r="BI121" s="196">
        <f>IF(U121="nulová",N121,0)</f>
        <v>0</v>
      </c>
      <c r="BJ121" s="100" t="s">
        <v>22</v>
      </c>
      <c r="BK121" s="196">
        <f>ROUND(L121*K121,2)</f>
        <v>0</v>
      </c>
      <c r="BL121" s="100" t="s">
        <v>160</v>
      </c>
      <c r="BM121" s="100" t="s">
        <v>175</v>
      </c>
    </row>
    <row r="122" spans="2:63" s="180" customFormat="1" ht="29.85" customHeight="1">
      <c r="B122" s="176"/>
      <c r="C122" s="177"/>
      <c r="D122" s="187" t="s">
        <v>138</v>
      </c>
      <c r="E122" s="187"/>
      <c r="F122" s="187"/>
      <c r="G122" s="187"/>
      <c r="H122" s="187"/>
      <c r="I122" s="187"/>
      <c r="J122" s="187"/>
      <c r="K122" s="187"/>
      <c r="L122" s="200"/>
      <c r="M122" s="200"/>
      <c r="N122" s="314">
        <f>BK122</f>
        <v>0</v>
      </c>
      <c r="O122" s="315"/>
      <c r="P122" s="315"/>
      <c r="Q122" s="315"/>
      <c r="R122" s="179"/>
      <c r="T122" s="181"/>
      <c r="U122" s="177"/>
      <c r="V122" s="177"/>
      <c r="W122" s="182">
        <f>W123</f>
        <v>0</v>
      </c>
      <c r="X122" s="177"/>
      <c r="Y122" s="182">
        <f>Y123</f>
        <v>0</v>
      </c>
      <c r="Z122" s="177"/>
      <c r="AA122" s="183">
        <f>AA123</f>
        <v>0</v>
      </c>
      <c r="AR122" s="184" t="s">
        <v>154</v>
      </c>
      <c r="AT122" s="185" t="s">
        <v>75</v>
      </c>
      <c r="AU122" s="185" t="s">
        <v>22</v>
      </c>
      <c r="AY122" s="184" t="s">
        <v>155</v>
      </c>
      <c r="BK122" s="186">
        <f>BK123</f>
        <v>0</v>
      </c>
    </row>
    <row r="123" spans="2:65" s="110" customFormat="1" ht="22.5" customHeight="1">
      <c r="B123" s="111"/>
      <c r="C123" s="188" t="s">
        <v>176</v>
      </c>
      <c r="D123" s="188" t="s">
        <v>156</v>
      </c>
      <c r="E123" s="189" t="s">
        <v>177</v>
      </c>
      <c r="F123" s="316" t="s">
        <v>178</v>
      </c>
      <c r="G123" s="316"/>
      <c r="H123" s="316"/>
      <c r="I123" s="316"/>
      <c r="J123" s="190" t="s">
        <v>159</v>
      </c>
      <c r="K123" s="191">
        <v>1</v>
      </c>
      <c r="L123" s="317"/>
      <c r="M123" s="317"/>
      <c r="N123" s="318">
        <f>ROUND(L123*K123,2)</f>
        <v>0</v>
      </c>
      <c r="O123" s="318"/>
      <c r="P123" s="318"/>
      <c r="Q123" s="318"/>
      <c r="R123" s="115"/>
      <c r="T123" s="192" t="s">
        <v>5</v>
      </c>
      <c r="U123" s="197" t="s">
        <v>41</v>
      </c>
      <c r="V123" s="198">
        <v>0</v>
      </c>
      <c r="W123" s="198">
        <f>V123*K123</f>
        <v>0</v>
      </c>
      <c r="X123" s="198">
        <v>0</v>
      </c>
      <c r="Y123" s="198">
        <f>X123*K123</f>
        <v>0</v>
      </c>
      <c r="Z123" s="198">
        <v>0</v>
      </c>
      <c r="AA123" s="199">
        <f>Z123*K123</f>
        <v>0</v>
      </c>
      <c r="AR123" s="100" t="s">
        <v>160</v>
      </c>
      <c r="AT123" s="100" t="s">
        <v>156</v>
      </c>
      <c r="AU123" s="100" t="s">
        <v>124</v>
      </c>
      <c r="AY123" s="100" t="s">
        <v>155</v>
      </c>
      <c r="BE123" s="196">
        <f>IF(U123="základní",N123,0)</f>
        <v>0</v>
      </c>
      <c r="BF123" s="196">
        <f>IF(U123="snížená",N123,0)</f>
        <v>0</v>
      </c>
      <c r="BG123" s="196">
        <f>IF(U123="zákl. přenesená",N123,0)</f>
        <v>0</v>
      </c>
      <c r="BH123" s="196">
        <f>IF(U123="sníž. přenesená",N123,0)</f>
        <v>0</v>
      </c>
      <c r="BI123" s="196">
        <f>IF(U123="nulová",N123,0)</f>
        <v>0</v>
      </c>
      <c r="BJ123" s="100" t="s">
        <v>22</v>
      </c>
      <c r="BK123" s="196">
        <f>ROUND(L123*K123,2)</f>
        <v>0</v>
      </c>
      <c r="BL123" s="100" t="s">
        <v>160</v>
      </c>
      <c r="BM123" s="100" t="s">
        <v>179</v>
      </c>
    </row>
    <row r="124" spans="2:18" s="110" customFormat="1" ht="6.95" customHeight="1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40"/>
    </row>
  </sheetData>
  <sheetProtection algorithmName="SHA-512" hashValue="kC1HYxzhXVDwDZn0DF8V7GYkNCyMBzi1Uzvz4lhy8mCMi6di9yiQH5jtKp8/tGChFmYrAGXoA9ELvie2/LBnyQ==" saltValue="OA2YmmpNyXF3a8bWHjoY4g==" spinCount="100000" sheet="1" objects="1" scenarios="1"/>
  <mergeCells count="7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90:Q90"/>
    <mergeCell ref="N91:Q91"/>
    <mergeCell ref="N92:Q92"/>
    <mergeCell ref="N94:Q94"/>
    <mergeCell ref="M83:Q83"/>
    <mergeCell ref="M84:Q84"/>
    <mergeCell ref="F116:I116"/>
    <mergeCell ref="L116:M116"/>
    <mergeCell ref="N116:Q116"/>
    <mergeCell ref="F117:I117"/>
    <mergeCell ref="L117:M117"/>
    <mergeCell ref="N117:Q117"/>
    <mergeCell ref="F123:I123"/>
    <mergeCell ref="L123:M123"/>
    <mergeCell ref="N123:Q123"/>
    <mergeCell ref="F119:I119"/>
    <mergeCell ref="L119:M119"/>
    <mergeCell ref="N119:Q119"/>
    <mergeCell ref="F120:I120"/>
    <mergeCell ref="L120:M120"/>
    <mergeCell ref="N120:Q120"/>
    <mergeCell ref="N118:Q118"/>
    <mergeCell ref="N122:Q122"/>
    <mergeCell ref="F121:I121"/>
    <mergeCell ref="L121:M121"/>
    <mergeCell ref="N121:Q121"/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11"/>
  <sheetViews>
    <sheetView showGridLines="0" workbookViewId="0" topLeftCell="A1">
      <pane ySplit="1" topLeftCell="A129" activePane="bottomLeft" state="frozen"/>
      <selection pane="topLeft" activeCell="AD133" sqref="AD133"/>
      <selection pane="bottomLeft" activeCell="AD133" sqref="AD133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87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180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24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N114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ROUND((SUM(BE114:BE115)+SUM(BE133:BE810)),2)</f>
        <v>0</v>
      </c>
      <c r="I32" s="308"/>
      <c r="J32" s="308"/>
      <c r="K32" s="112"/>
      <c r="L32" s="112"/>
      <c r="M32" s="329">
        <f>ROUND(ROUND((SUM(BE114:BE115)+SUM(BE133:BE810)),2)*F32,2)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ROUND((SUM(BF114:BF115)+SUM(BF133:BF810)),2)</f>
        <v>0</v>
      </c>
      <c r="I33" s="308"/>
      <c r="J33" s="308"/>
      <c r="K33" s="112"/>
      <c r="L33" s="112"/>
      <c r="M33" s="329">
        <f>ROUND(ROUND((SUM(BF114:BF115)+SUM(BF133:BF810)),2)*F33,2)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ROUND((SUM(BG114:BG115)+SUM(BG133:BG810)),2)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ROUND((SUM(BH114:BH115)+SUM(BH133:BH810)),2)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ROUND((SUM(BI114:BI115)+SUM(BI133:BI810)),2)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01a - Stavební práce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>Jeseniova 2769/208, Praha 3 - Žižkov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N133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181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N134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182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N135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183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N145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184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N168</f>
        <v>0</v>
      </c>
      <c r="O92" s="320"/>
      <c r="P92" s="320"/>
      <c r="Q92" s="320"/>
      <c r="R92" s="157"/>
    </row>
    <row r="93" spans="2:18" s="158" customFormat="1" ht="19.9" customHeight="1">
      <c r="B93" s="153"/>
      <c r="C93" s="154"/>
      <c r="D93" s="155" t="s">
        <v>185</v>
      </c>
      <c r="E93" s="154"/>
      <c r="F93" s="154"/>
      <c r="G93" s="154"/>
      <c r="H93" s="154"/>
      <c r="I93" s="154"/>
      <c r="J93" s="154"/>
      <c r="K93" s="154"/>
      <c r="L93" s="154"/>
      <c r="M93" s="154"/>
      <c r="N93" s="319">
        <f>N181</f>
        <v>0</v>
      </c>
      <c r="O93" s="320"/>
      <c r="P93" s="320"/>
      <c r="Q93" s="320"/>
      <c r="R93" s="157"/>
    </row>
    <row r="94" spans="2:18" s="158" customFormat="1" ht="19.9" customHeight="1">
      <c r="B94" s="153"/>
      <c r="C94" s="154"/>
      <c r="D94" s="155" t="s">
        <v>186</v>
      </c>
      <c r="E94" s="154"/>
      <c r="F94" s="154"/>
      <c r="G94" s="154"/>
      <c r="H94" s="154"/>
      <c r="I94" s="154"/>
      <c r="J94" s="154"/>
      <c r="K94" s="154"/>
      <c r="L94" s="154"/>
      <c r="M94" s="154"/>
      <c r="N94" s="319">
        <f>N193</f>
        <v>0</v>
      </c>
      <c r="O94" s="320"/>
      <c r="P94" s="320"/>
      <c r="Q94" s="320"/>
      <c r="R94" s="157"/>
    </row>
    <row r="95" spans="2:18" s="158" customFormat="1" ht="19.9" customHeight="1">
      <c r="B95" s="153"/>
      <c r="C95" s="154"/>
      <c r="D95" s="155" t="s">
        <v>187</v>
      </c>
      <c r="E95" s="154"/>
      <c r="F95" s="154"/>
      <c r="G95" s="154"/>
      <c r="H95" s="154"/>
      <c r="I95" s="154"/>
      <c r="J95" s="154"/>
      <c r="K95" s="154"/>
      <c r="L95" s="154"/>
      <c r="M95" s="154"/>
      <c r="N95" s="319">
        <f>N212</f>
        <v>0</v>
      </c>
      <c r="O95" s="320"/>
      <c r="P95" s="320"/>
      <c r="Q95" s="320"/>
      <c r="R95" s="157"/>
    </row>
    <row r="96" spans="2:18" s="158" customFormat="1" ht="19.9" customHeight="1">
      <c r="B96" s="153"/>
      <c r="C96" s="154"/>
      <c r="D96" s="155" t="s">
        <v>188</v>
      </c>
      <c r="E96" s="154"/>
      <c r="F96" s="154"/>
      <c r="G96" s="154"/>
      <c r="H96" s="154"/>
      <c r="I96" s="154"/>
      <c r="J96" s="154"/>
      <c r="K96" s="154"/>
      <c r="L96" s="154"/>
      <c r="M96" s="154"/>
      <c r="N96" s="319">
        <f>N257</f>
        <v>0</v>
      </c>
      <c r="O96" s="320"/>
      <c r="P96" s="320"/>
      <c r="Q96" s="320"/>
      <c r="R96" s="157"/>
    </row>
    <row r="97" spans="2:18" s="158" customFormat="1" ht="19.9" customHeight="1">
      <c r="B97" s="153"/>
      <c r="C97" s="154"/>
      <c r="D97" s="155" t="s">
        <v>189</v>
      </c>
      <c r="E97" s="154"/>
      <c r="F97" s="154"/>
      <c r="G97" s="154"/>
      <c r="H97" s="154"/>
      <c r="I97" s="154"/>
      <c r="J97" s="154"/>
      <c r="K97" s="154"/>
      <c r="L97" s="154"/>
      <c r="M97" s="154"/>
      <c r="N97" s="319">
        <f>N275</f>
        <v>0</v>
      </c>
      <c r="O97" s="320"/>
      <c r="P97" s="320"/>
      <c r="Q97" s="320"/>
      <c r="R97" s="157"/>
    </row>
    <row r="98" spans="2:18" s="158" customFormat="1" ht="19.9" customHeight="1">
      <c r="B98" s="153"/>
      <c r="C98" s="154"/>
      <c r="D98" s="155" t="s">
        <v>190</v>
      </c>
      <c r="E98" s="154"/>
      <c r="F98" s="154"/>
      <c r="G98" s="154"/>
      <c r="H98" s="154"/>
      <c r="I98" s="154"/>
      <c r="J98" s="154"/>
      <c r="K98" s="154"/>
      <c r="L98" s="154"/>
      <c r="M98" s="154"/>
      <c r="N98" s="319">
        <f>N319</f>
        <v>0</v>
      </c>
      <c r="O98" s="320"/>
      <c r="P98" s="320"/>
      <c r="Q98" s="320"/>
      <c r="R98" s="157"/>
    </row>
    <row r="99" spans="2:18" s="158" customFormat="1" ht="19.9" customHeight="1">
      <c r="B99" s="153"/>
      <c r="C99" s="154"/>
      <c r="D99" s="155" t="s">
        <v>191</v>
      </c>
      <c r="E99" s="154"/>
      <c r="F99" s="154"/>
      <c r="G99" s="154"/>
      <c r="H99" s="154"/>
      <c r="I99" s="154"/>
      <c r="J99" s="154"/>
      <c r="K99" s="154"/>
      <c r="L99" s="154"/>
      <c r="M99" s="154"/>
      <c r="N99" s="319">
        <f>N424</f>
        <v>0</v>
      </c>
      <c r="O99" s="320"/>
      <c r="P99" s="320"/>
      <c r="Q99" s="320"/>
      <c r="R99" s="157"/>
    </row>
    <row r="100" spans="2:18" s="152" customFormat="1" ht="24.95" customHeight="1">
      <c r="B100" s="147"/>
      <c r="C100" s="148"/>
      <c r="D100" s="149" t="s">
        <v>192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299">
        <f>N426</f>
        <v>0</v>
      </c>
      <c r="O100" s="313"/>
      <c r="P100" s="313"/>
      <c r="Q100" s="313"/>
      <c r="R100" s="151"/>
    </row>
    <row r="101" spans="2:18" s="158" customFormat="1" ht="19.9" customHeight="1">
      <c r="B101" s="153"/>
      <c r="C101" s="154"/>
      <c r="D101" s="155" t="s">
        <v>193</v>
      </c>
      <c r="E101" s="154"/>
      <c r="F101" s="154"/>
      <c r="G101" s="154"/>
      <c r="H101" s="154"/>
      <c r="I101" s="154"/>
      <c r="J101" s="154"/>
      <c r="K101" s="154"/>
      <c r="L101" s="154"/>
      <c r="M101" s="154"/>
      <c r="N101" s="319">
        <f>N427</f>
        <v>0</v>
      </c>
      <c r="O101" s="320"/>
      <c r="P101" s="320"/>
      <c r="Q101" s="320"/>
      <c r="R101" s="157"/>
    </row>
    <row r="102" spans="2:18" s="158" customFormat="1" ht="19.9" customHeight="1">
      <c r="B102" s="153"/>
      <c r="C102" s="154"/>
      <c r="D102" s="155" t="s">
        <v>194</v>
      </c>
      <c r="E102" s="154"/>
      <c r="F102" s="154"/>
      <c r="G102" s="154"/>
      <c r="H102" s="154"/>
      <c r="I102" s="154"/>
      <c r="J102" s="154"/>
      <c r="K102" s="154"/>
      <c r="L102" s="154"/>
      <c r="M102" s="154"/>
      <c r="N102" s="319">
        <f>N454</f>
        <v>0</v>
      </c>
      <c r="O102" s="320"/>
      <c r="P102" s="320"/>
      <c r="Q102" s="320"/>
      <c r="R102" s="157"/>
    </row>
    <row r="103" spans="2:18" s="158" customFormat="1" ht="19.9" customHeight="1">
      <c r="B103" s="153"/>
      <c r="C103" s="154"/>
      <c r="D103" s="155" t="s">
        <v>195</v>
      </c>
      <c r="E103" s="154"/>
      <c r="F103" s="154"/>
      <c r="G103" s="154"/>
      <c r="H103" s="154"/>
      <c r="I103" s="154"/>
      <c r="J103" s="154"/>
      <c r="K103" s="154"/>
      <c r="L103" s="154"/>
      <c r="M103" s="154"/>
      <c r="N103" s="319">
        <f>N513</f>
        <v>0</v>
      </c>
      <c r="O103" s="320"/>
      <c r="P103" s="320"/>
      <c r="Q103" s="320"/>
      <c r="R103" s="157"/>
    </row>
    <row r="104" spans="2:18" s="158" customFormat="1" ht="19.9" customHeight="1">
      <c r="B104" s="153"/>
      <c r="C104" s="154"/>
      <c r="D104" s="155" t="s">
        <v>196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319">
        <f>N529</f>
        <v>0</v>
      </c>
      <c r="O104" s="320"/>
      <c r="P104" s="320"/>
      <c r="Q104" s="320"/>
      <c r="R104" s="157"/>
    </row>
    <row r="105" spans="2:18" s="158" customFormat="1" ht="19.9" customHeight="1">
      <c r="B105" s="153"/>
      <c r="C105" s="154"/>
      <c r="D105" s="155" t="s">
        <v>197</v>
      </c>
      <c r="E105" s="154"/>
      <c r="F105" s="154"/>
      <c r="G105" s="154"/>
      <c r="H105" s="154"/>
      <c r="I105" s="154"/>
      <c r="J105" s="154"/>
      <c r="K105" s="154"/>
      <c r="L105" s="154"/>
      <c r="M105" s="154"/>
      <c r="N105" s="319">
        <f>N619</f>
        <v>0</v>
      </c>
      <c r="O105" s="320"/>
      <c r="P105" s="320"/>
      <c r="Q105" s="320"/>
      <c r="R105" s="157"/>
    </row>
    <row r="106" spans="2:18" s="158" customFormat="1" ht="19.9" customHeight="1">
      <c r="B106" s="153"/>
      <c r="C106" s="154"/>
      <c r="D106" s="155" t="s">
        <v>198</v>
      </c>
      <c r="E106" s="154"/>
      <c r="F106" s="154"/>
      <c r="G106" s="154"/>
      <c r="H106" s="154"/>
      <c r="I106" s="154"/>
      <c r="J106" s="154"/>
      <c r="K106" s="154"/>
      <c r="L106" s="154"/>
      <c r="M106" s="154"/>
      <c r="N106" s="319">
        <f>N641</f>
        <v>0</v>
      </c>
      <c r="O106" s="320"/>
      <c r="P106" s="320"/>
      <c r="Q106" s="320"/>
      <c r="R106" s="157"/>
    </row>
    <row r="107" spans="2:18" s="158" customFormat="1" ht="19.9" customHeight="1">
      <c r="B107" s="153"/>
      <c r="C107" s="154"/>
      <c r="D107" s="155" t="s">
        <v>199</v>
      </c>
      <c r="E107" s="154"/>
      <c r="F107" s="154"/>
      <c r="G107" s="154"/>
      <c r="H107" s="154"/>
      <c r="I107" s="154"/>
      <c r="J107" s="154"/>
      <c r="K107" s="154"/>
      <c r="L107" s="154"/>
      <c r="M107" s="154"/>
      <c r="N107" s="319">
        <f>N667</f>
        <v>0</v>
      </c>
      <c r="O107" s="320"/>
      <c r="P107" s="320"/>
      <c r="Q107" s="320"/>
      <c r="R107" s="157"/>
    </row>
    <row r="108" spans="2:18" s="158" customFormat="1" ht="19.9" customHeight="1">
      <c r="B108" s="153"/>
      <c r="C108" s="154"/>
      <c r="D108" s="155" t="s">
        <v>200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319">
        <f>N714</f>
        <v>0</v>
      </c>
      <c r="O108" s="320"/>
      <c r="P108" s="320"/>
      <c r="Q108" s="320"/>
      <c r="R108" s="157"/>
    </row>
    <row r="109" spans="2:18" s="158" customFormat="1" ht="19.9" customHeight="1">
      <c r="B109" s="153"/>
      <c r="C109" s="154"/>
      <c r="D109" s="155" t="s">
        <v>201</v>
      </c>
      <c r="E109" s="154"/>
      <c r="F109" s="154"/>
      <c r="G109" s="154"/>
      <c r="H109" s="154"/>
      <c r="I109" s="154"/>
      <c r="J109" s="154"/>
      <c r="K109" s="154"/>
      <c r="L109" s="154"/>
      <c r="M109" s="154"/>
      <c r="N109" s="319">
        <f>N745</f>
        <v>0</v>
      </c>
      <c r="O109" s="320"/>
      <c r="P109" s="320"/>
      <c r="Q109" s="320"/>
      <c r="R109" s="157"/>
    </row>
    <row r="110" spans="2:18" s="158" customFormat="1" ht="19.9" customHeight="1">
      <c r="B110" s="153"/>
      <c r="C110" s="154"/>
      <c r="D110" s="155" t="s">
        <v>202</v>
      </c>
      <c r="E110" s="154"/>
      <c r="F110" s="154"/>
      <c r="G110" s="154"/>
      <c r="H110" s="154"/>
      <c r="I110" s="154"/>
      <c r="J110" s="154"/>
      <c r="K110" s="154"/>
      <c r="L110" s="154"/>
      <c r="M110" s="154"/>
      <c r="N110" s="319">
        <f>N763</f>
        <v>0</v>
      </c>
      <c r="O110" s="320"/>
      <c r="P110" s="320"/>
      <c r="Q110" s="320"/>
      <c r="R110" s="157"/>
    </row>
    <row r="111" spans="2:18" s="158" customFormat="1" ht="19.9" customHeight="1">
      <c r="B111" s="153"/>
      <c r="C111" s="154"/>
      <c r="D111" s="155" t="s">
        <v>203</v>
      </c>
      <c r="E111" s="154"/>
      <c r="F111" s="154"/>
      <c r="G111" s="154"/>
      <c r="H111" s="154"/>
      <c r="I111" s="154"/>
      <c r="J111" s="154"/>
      <c r="K111" s="154"/>
      <c r="L111" s="154"/>
      <c r="M111" s="154"/>
      <c r="N111" s="319">
        <f>N783</f>
        <v>0</v>
      </c>
      <c r="O111" s="320"/>
      <c r="P111" s="320"/>
      <c r="Q111" s="320"/>
      <c r="R111" s="157"/>
    </row>
    <row r="112" spans="2:18" s="158" customFormat="1" ht="19.9" customHeight="1">
      <c r="B112" s="153"/>
      <c r="C112" s="154"/>
      <c r="D112" s="155" t="s">
        <v>204</v>
      </c>
      <c r="E112" s="154"/>
      <c r="F112" s="154"/>
      <c r="G112" s="154"/>
      <c r="H112" s="154"/>
      <c r="I112" s="154"/>
      <c r="J112" s="154"/>
      <c r="K112" s="154"/>
      <c r="L112" s="154"/>
      <c r="M112" s="154"/>
      <c r="N112" s="319">
        <f>N805</f>
        <v>0</v>
      </c>
      <c r="O112" s="320"/>
      <c r="P112" s="320"/>
      <c r="Q112" s="320"/>
      <c r="R112" s="157"/>
    </row>
    <row r="113" spans="2:18" s="110" customFormat="1" ht="21.75" customHeight="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5"/>
    </row>
    <row r="114" spans="2:21" s="110" customFormat="1" ht="29.25" customHeight="1">
      <c r="B114" s="111"/>
      <c r="C114" s="146" t="s">
        <v>139</v>
      </c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321">
        <v>0</v>
      </c>
      <c r="O114" s="322"/>
      <c r="P114" s="322"/>
      <c r="Q114" s="322"/>
      <c r="R114" s="115"/>
      <c r="T114" s="159"/>
      <c r="U114" s="160" t="s">
        <v>40</v>
      </c>
    </row>
    <row r="115" spans="2:18" s="110" customFormat="1" ht="18" customHeight="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5"/>
    </row>
    <row r="116" spans="2:18" s="110" customFormat="1" ht="29.25" customHeight="1">
      <c r="B116" s="111"/>
      <c r="C116" s="161" t="s">
        <v>118</v>
      </c>
      <c r="D116" s="125"/>
      <c r="E116" s="125"/>
      <c r="F116" s="125"/>
      <c r="G116" s="125"/>
      <c r="H116" s="125"/>
      <c r="I116" s="125"/>
      <c r="J116" s="125"/>
      <c r="K116" s="125"/>
      <c r="L116" s="306">
        <f>ROUND(SUM(N88+N114),2)</f>
        <v>0</v>
      </c>
      <c r="M116" s="306"/>
      <c r="N116" s="306"/>
      <c r="O116" s="306"/>
      <c r="P116" s="306"/>
      <c r="Q116" s="306"/>
      <c r="R116" s="115"/>
    </row>
    <row r="117" spans="2:18" s="110" customFormat="1" ht="6.95" customHeight="1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40"/>
    </row>
    <row r="121" spans="2:18" s="110" customFormat="1" ht="6.95" customHeight="1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3"/>
    </row>
    <row r="122" spans="2:18" s="110" customFormat="1" ht="36.95" customHeight="1">
      <c r="B122" s="111"/>
      <c r="C122" s="307" t="s">
        <v>140</v>
      </c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115"/>
    </row>
    <row r="123" spans="2:18" s="110" customFormat="1" ht="6.95" customHeight="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5"/>
    </row>
    <row r="124" spans="2:18" s="110" customFormat="1" ht="30" customHeight="1">
      <c r="B124" s="111"/>
      <c r="C124" s="108" t="s">
        <v>17</v>
      </c>
      <c r="D124" s="112"/>
      <c r="E124" s="112"/>
      <c r="F124" s="309" t="str">
        <f>F6</f>
        <v>Stavební úpravy v 3. NP a nástavba 4. NP v objektu VŠE - Centrum aplikovaného výzkumu</v>
      </c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112"/>
      <c r="R124" s="115"/>
    </row>
    <row r="125" spans="2:18" s="110" customFormat="1" ht="36.95" customHeight="1">
      <c r="B125" s="111"/>
      <c r="C125" s="144" t="s">
        <v>126</v>
      </c>
      <c r="D125" s="112"/>
      <c r="E125" s="112"/>
      <c r="F125" s="311" t="str">
        <f>F7</f>
        <v>SO 01a - Stavební práce</v>
      </c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112"/>
      <c r="R125" s="115"/>
    </row>
    <row r="126" spans="2:18" s="110" customFormat="1" ht="6.95" customHeight="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5"/>
    </row>
    <row r="127" spans="2:18" s="110" customFormat="1" ht="18" customHeight="1">
      <c r="B127" s="111"/>
      <c r="C127" s="108" t="s">
        <v>23</v>
      </c>
      <c r="D127" s="112"/>
      <c r="E127" s="112"/>
      <c r="F127" s="116" t="str">
        <f>F9</f>
        <v>Jeseniova 2769/208, Praha 3 - Žižkov</v>
      </c>
      <c r="G127" s="112"/>
      <c r="H127" s="112"/>
      <c r="I127" s="112"/>
      <c r="J127" s="112"/>
      <c r="K127" s="108" t="s">
        <v>25</v>
      </c>
      <c r="L127" s="112"/>
      <c r="M127" s="312">
        <f>IF(O9="","",O9)</f>
        <v>42962</v>
      </c>
      <c r="N127" s="312"/>
      <c r="O127" s="312"/>
      <c r="P127" s="312"/>
      <c r="Q127" s="112"/>
      <c r="R127" s="115"/>
    </row>
    <row r="128" spans="2:18" s="110" customFormat="1" ht="6.95" customHeight="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5"/>
    </row>
    <row r="129" spans="2:18" s="110" customFormat="1" ht="15">
      <c r="B129" s="111"/>
      <c r="C129" s="108" t="s">
        <v>28</v>
      </c>
      <c r="D129" s="112"/>
      <c r="E129" s="112"/>
      <c r="F129" s="116" t="str">
        <f>E12</f>
        <v xml:space="preserve"> </v>
      </c>
      <c r="G129" s="112"/>
      <c r="H129" s="112"/>
      <c r="I129" s="112"/>
      <c r="J129" s="112"/>
      <c r="K129" s="108" t="s">
        <v>33</v>
      </c>
      <c r="L129" s="112"/>
      <c r="M129" s="302" t="str">
        <f>E18</f>
        <v xml:space="preserve"> </v>
      </c>
      <c r="N129" s="302"/>
      <c r="O129" s="302"/>
      <c r="P129" s="302"/>
      <c r="Q129" s="302"/>
      <c r="R129" s="115"/>
    </row>
    <row r="130" spans="2:18" s="110" customFormat="1" ht="14.45" customHeight="1">
      <c r="B130" s="111"/>
      <c r="C130" s="108" t="s">
        <v>32</v>
      </c>
      <c r="D130" s="112"/>
      <c r="E130" s="112"/>
      <c r="F130" s="116" t="str">
        <f>IF(E15="","",E15)</f>
        <v xml:space="preserve"> </v>
      </c>
      <c r="G130" s="112"/>
      <c r="H130" s="112"/>
      <c r="I130" s="112"/>
      <c r="J130" s="112"/>
      <c r="K130" s="108" t="s">
        <v>35</v>
      </c>
      <c r="L130" s="112"/>
      <c r="M130" s="302" t="str">
        <f>E21</f>
        <v xml:space="preserve"> </v>
      </c>
      <c r="N130" s="302"/>
      <c r="O130" s="302"/>
      <c r="P130" s="302"/>
      <c r="Q130" s="302"/>
      <c r="R130" s="115"/>
    </row>
    <row r="131" spans="2:18" s="110" customFormat="1" ht="10.35" customHeight="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5"/>
    </row>
    <row r="132" spans="2:27" s="167" customFormat="1" ht="29.25" customHeight="1">
      <c r="B132" s="162"/>
      <c r="C132" s="163" t="s">
        <v>141</v>
      </c>
      <c r="D132" s="164" t="s">
        <v>142</v>
      </c>
      <c r="E132" s="164" t="s">
        <v>58</v>
      </c>
      <c r="F132" s="303" t="s">
        <v>143</v>
      </c>
      <c r="G132" s="303"/>
      <c r="H132" s="303"/>
      <c r="I132" s="303"/>
      <c r="J132" s="164" t="s">
        <v>144</v>
      </c>
      <c r="K132" s="164" t="s">
        <v>145</v>
      </c>
      <c r="L132" s="304" t="s">
        <v>146</v>
      </c>
      <c r="M132" s="304"/>
      <c r="N132" s="303" t="s">
        <v>132</v>
      </c>
      <c r="O132" s="303"/>
      <c r="P132" s="303"/>
      <c r="Q132" s="305"/>
      <c r="R132" s="166"/>
      <c r="T132" s="168" t="s">
        <v>147</v>
      </c>
      <c r="U132" s="169" t="s">
        <v>40</v>
      </c>
      <c r="V132" s="169" t="s">
        <v>148</v>
      </c>
      <c r="W132" s="169" t="s">
        <v>149</v>
      </c>
      <c r="X132" s="169" t="s">
        <v>150</v>
      </c>
      <c r="Y132" s="169" t="s">
        <v>151</v>
      </c>
      <c r="Z132" s="169" t="s">
        <v>152</v>
      </c>
      <c r="AA132" s="170" t="s">
        <v>153</v>
      </c>
    </row>
    <row r="133" spans="2:63" s="110" customFormat="1" ht="29.25" customHeight="1">
      <c r="B133" s="111"/>
      <c r="C133" s="171" t="s">
        <v>128</v>
      </c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296">
        <f>BK133</f>
        <v>0</v>
      </c>
      <c r="O133" s="297"/>
      <c r="P133" s="297"/>
      <c r="Q133" s="297"/>
      <c r="R133" s="115"/>
      <c r="T133" s="172"/>
      <c r="U133" s="118"/>
      <c r="V133" s="118"/>
      <c r="W133" s="173">
        <f>W134+W426</f>
        <v>7103.685723999999</v>
      </c>
      <c r="X133" s="118"/>
      <c r="Y133" s="173">
        <f>Y134+Y426</f>
        <v>418.67207049</v>
      </c>
      <c r="Z133" s="118"/>
      <c r="AA133" s="174">
        <f>AA134+AA426</f>
        <v>86.949389</v>
      </c>
      <c r="AT133" s="100" t="s">
        <v>75</v>
      </c>
      <c r="AU133" s="100" t="s">
        <v>134</v>
      </c>
      <c r="BK133" s="175">
        <f>BK134+BK426</f>
        <v>0</v>
      </c>
    </row>
    <row r="134" spans="2:63" s="180" customFormat="1" ht="37.35" customHeight="1">
      <c r="B134" s="176"/>
      <c r="C134" s="177"/>
      <c r="D134" s="178" t="s">
        <v>181</v>
      </c>
      <c r="E134" s="178"/>
      <c r="F134" s="178"/>
      <c r="G134" s="178"/>
      <c r="H134" s="178"/>
      <c r="I134" s="178"/>
      <c r="J134" s="178"/>
      <c r="K134" s="178"/>
      <c r="L134" s="178"/>
      <c r="M134" s="178"/>
      <c r="N134" s="298">
        <f>BK134</f>
        <v>0</v>
      </c>
      <c r="O134" s="299"/>
      <c r="P134" s="299"/>
      <c r="Q134" s="299"/>
      <c r="R134" s="179"/>
      <c r="T134" s="181"/>
      <c r="U134" s="177"/>
      <c r="V134" s="177"/>
      <c r="W134" s="182">
        <f>W135+W145+W168+W181+W193+W212+W257+W275+W319+W424</f>
        <v>2795.192501</v>
      </c>
      <c r="X134" s="177"/>
      <c r="Y134" s="182">
        <f>Y135+Y145+Y168+Y181+Y193+Y212+Y257+Y275+Y319+Y424</f>
        <v>239.62631964</v>
      </c>
      <c r="Z134" s="177"/>
      <c r="AA134" s="183">
        <f>AA135+AA145+AA168+AA181+AA193+AA212+AA257+AA275+AA319+AA424</f>
        <v>86.949389</v>
      </c>
      <c r="AR134" s="184" t="s">
        <v>22</v>
      </c>
      <c r="AT134" s="185" t="s">
        <v>75</v>
      </c>
      <c r="AU134" s="185" t="s">
        <v>76</v>
      </c>
      <c r="AY134" s="184" t="s">
        <v>155</v>
      </c>
      <c r="BK134" s="186">
        <f>BK135+BK145+BK168+BK181+BK193+BK212+BK257+BK275+BK319+BK424</f>
        <v>0</v>
      </c>
    </row>
    <row r="135" spans="2:63" s="180" customFormat="1" ht="19.9" customHeight="1">
      <c r="B135" s="176"/>
      <c r="C135" s="177"/>
      <c r="D135" s="187" t="s">
        <v>182</v>
      </c>
      <c r="E135" s="187"/>
      <c r="F135" s="187"/>
      <c r="G135" s="187"/>
      <c r="H135" s="187"/>
      <c r="I135" s="187"/>
      <c r="J135" s="187"/>
      <c r="K135" s="187"/>
      <c r="L135" s="187"/>
      <c r="M135" s="187"/>
      <c r="N135" s="300">
        <f>BK135</f>
        <v>0</v>
      </c>
      <c r="O135" s="301"/>
      <c r="P135" s="301"/>
      <c r="Q135" s="301"/>
      <c r="R135" s="179"/>
      <c r="T135" s="181"/>
      <c r="U135" s="177"/>
      <c r="V135" s="177"/>
      <c r="W135" s="182">
        <f>SUM(W136:W144)</f>
        <v>0</v>
      </c>
      <c r="X135" s="177"/>
      <c r="Y135" s="182">
        <f>SUM(Y136:Y144)</f>
        <v>0</v>
      </c>
      <c r="Z135" s="177"/>
      <c r="AA135" s="183">
        <f>SUM(AA136:AA144)</f>
        <v>0</v>
      </c>
      <c r="AR135" s="184" t="s">
        <v>22</v>
      </c>
      <c r="AT135" s="185" t="s">
        <v>75</v>
      </c>
      <c r="AU135" s="185" t="s">
        <v>22</v>
      </c>
      <c r="AY135" s="184" t="s">
        <v>155</v>
      </c>
      <c r="BK135" s="186">
        <f>SUM(BK136:BK144)</f>
        <v>0</v>
      </c>
    </row>
    <row r="136" spans="2:65" s="110" customFormat="1" ht="22.5" customHeight="1">
      <c r="B136" s="111"/>
      <c r="C136" s="188" t="s">
        <v>22</v>
      </c>
      <c r="D136" s="188" t="s">
        <v>156</v>
      </c>
      <c r="E136" s="189" t="s">
        <v>205</v>
      </c>
      <c r="F136" s="316" t="s">
        <v>206</v>
      </c>
      <c r="G136" s="316"/>
      <c r="H136" s="316"/>
      <c r="I136" s="316"/>
      <c r="J136" s="190" t="s">
        <v>207</v>
      </c>
      <c r="K136" s="191">
        <v>200</v>
      </c>
      <c r="L136" s="317"/>
      <c r="M136" s="317"/>
      <c r="N136" s="318">
        <f>ROUND(L136*K136,2)</f>
        <v>0</v>
      </c>
      <c r="O136" s="318"/>
      <c r="P136" s="318"/>
      <c r="Q136" s="318"/>
      <c r="R136" s="115"/>
      <c r="T136" s="192" t="s">
        <v>5</v>
      </c>
      <c r="U136" s="193" t="s">
        <v>41</v>
      </c>
      <c r="V136" s="194">
        <v>0</v>
      </c>
      <c r="W136" s="194">
        <f>V136*K136</f>
        <v>0</v>
      </c>
      <c r="X136" s="194">
        <v>0</v>
      </c>
      <c r="Y136" s="194">
        <f>X136*K136</f>
        <v>0</v>
      </c>
      <c r="Z136" s="194">
        <v>0</v>
      </c>
      <c r="AA136" s="195">
        <f>Z136*K136</f>
        <v>0</v>
      </c>
      <c r="AR136" s="100" t="s">
        <v>169</v>
      </c>
      <c r="AT136" s="100" t="s">
        <v>156</v>
      </c>
      <c r="AU136" s="100" t="s">
        <v>124</v>
      </c>
      <c r="AY136" s="100" t="s">
        <v>155</v>
      </c>
      <c r="BE136" s="196">
        <f>IF(U136="základní",N136,0)</f>
        <v>0</v>
      </c>
      <c r="BF136" s="196">
        <f>IF(U136="snížená",N136,0)</f>
        <v>0</v>
      </c>
      <c r="BG136" s="196">
        <f>IF(U136="zákl. přenesená",N136,0)</f>
        <v>0</v>
      </c>
      <c r="BH136" s="196">
        <f>IF(U136="sníž. přenesená",N136,0)</f>
        <v>0</v>
      </c>
      <c r="BI136" s="196">
        <f>IF(U136="nulová",N136,0)</f>
        <v>0</v>
      </c>
      <c r="BJ136" s="100" t="s">
        <v>22</v>
      </c>
      <c r="BK136" s="196">
        <f>ROUND(L136*K136,2)</f>
        <v>0</v>
      </c>
      <c r="BL136" s="100" t="s">
        <v>169</v>
      </c>
      <c r="BM136" s="100" t="s">
        <v>208</v>
      </c>
    </row>
    <row r="137" spans="2:65" s="110" customFormat="1" ht="57" customHeight="1">
      <c r="B137" s="111"/>
      <c r="C137" s="188" t="s">
        <v>124</v>
      </c>
      <c r="D137" s="188" t="s">
        <v>156</v>
      </c>
      <c r="E137" s="189" t="s">
        <v>209</v>
      </c>
      <c r="F137" s="316" t="s">
        <v>210</v>
      </c>
      <c r="G137" s="316"/>
      <c r="H137" s="316"/>
      <c r="I137" s="316"/>
      <c r="J137" s="190" t="s">
        <v>159</v>
      </c>
      <c r="K137" s="191">
        <v>1</v>
      </c>
      <c r="L137" s="317"/>
      <c r="M137" s="317"/>
      <c r="N137" s="318">
        <f>ROUND(L137*K137,2)</f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</v>
      </c>
      <c r="W137" s="194">
        <f>V137*K137</f>
        <v>0</v>
      </c>
      <c r="X137" s="194">
        <v>0</v>
      </c>
      <c r="Y137" s="194">
        <f>X137*K137</f>
        <v>0</v>
      </c>
      <c r="Z137" s="194">
        <v>0</v>
      </c>
      <c r="AA137" s="195">
        <f>Z137*K137</f>
        <v>0</v>
      </c>
      <c r="AR137" s="100" t="s">
        <v>169</v>
      </c>
      <c r="AT137" s="100" t="s">
        <v>156</v>
      </c>
      <c r="AU137" s="100" t="s">
        <v>124</v>
      </c>
      <c r="AY137" s="100" t="s">
        <v>155</v>
      </c>
      <c r="BE137" s="196">
        <f>IF(U137="základní",N137,0)</f>
        <v>0</v>
      </c>
      <c r="BF137" s="196">
        <f>IF(U137="snížená",N137,0)</f>
        <v>0</v>
      </c>
      <c r="BG137" s="196">
        <f>IF(U137="zákl. přenesená",N137,0)</f>
        <v>0</v>
      </c>
      <c r="BH137" s="196">
        <f>IF(U137="sníž. přenesená",N137,0)</f>
        <v>0</v>
      </c>
      <c r="BI137" s="196">
        <f>IF(U137="nulová",N137,0)</f>
        <v>0</v>
      </c>
      <c r="BJ137" s="100" t="s">
        <v>22</v>
      </c>
      <c r="BK137" s="196">
        <f>ROUND(L137*K137,2)</f>
        <v>0</v>
      </c>
      <c r="BL137" s="100" t="s">
        <v>169</v>
      </c>
      <c r="BM137" s="100" t="s">
        <v>211</v>
      </c>
    </row>
    <row r="138" spans="2:65" s="110" customFormat="1" ht="31.5" customHeight="1">
      <c r="B138" s="111"/>
      <c r="C138" s="188" t="s">
        <v>165</v>
      </c>
      <c r="D138" s="188" t="s">
        <v>156</v>
      </c>
      <c r="E138" s="189" t="s">
        <v>212</v>
      </c>
      <c r="F138" s="316" t="s">
        <v>213</v>
      </c>
      <c r="G138" s="316"/>
      <c r="H138" s="316"/>
      <c r="I138" s="316"/>
      <c r="J138" s="190" t="s">
        <v>214</v>
      </c>
      <c r="K138" s="191">
        <v>27.647</v>
      </c>
      <c r="L138" s="317"/>
      <c r="M138" s="317"/>
      <c r="N138" s="318">
        <f>ROUND(L138*K138,2)</f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</v>
      </c>
      <c r="W138" s="194">
        <f>V138*K138</f>
        <v>0</v>
      </c>
      <c r="X138" s="194">
        <v>0</v>
      </c>
      <c r="Y138" s="194">
        <f>X138*K138</f>
        <v>0</v>
      </c>
      <c r="Z138" s="194">
        <v>0</v>
      </c>
      <c r="AA138" s="195">
        <f>Z138*K138</f>
        <v>0</v>
      </c>
      <c r="AR138" s="100" t="s">
        <v>169</v>
      </c>
      <c r="AT138" s="100" t="s">
        <v>156</v>
      </c>
      <c r="AU138" s="100" t="s">
        <v>124</v>
      </c>
      <c r="AY138" s="100" t="s">
        <v>155</v>
      </c>
      <c r="BE138" s="196">
        <f>IF(U138="základní",N138,0)</f>
        <v>0</v>
      </c>
      <c r="BF138" s="196">
        <f>IF(U138="snížená",N138,0)</f>
        <v>0</v>
      </c>
      <c r="BG138" s="196">
        <f>IF(U138="zákl. přenesená",N138,0)</f>
        <v>0</v>
      </c>
      <c r="BH138" s="196">
        <f>IF(U138="sníž. přenesená",N138,0)</f>
        <v>0</v>
      </c>
      <c r="BI138" s="196">
        <f>IF(U138="nulová",N138,0)</f>
        <v>0</v>
      </c>
      <c r="BJ138" s="100" t="s">
        <v>22</v>
      </c>
      <c r="BK138" s="196">
        <f>ROUND(L138*K138,2)</f>
        <v>0</v>
      </c>
      <c r="BL138" s="100" t="s">
        <v>169</v>
      </c>
      <c r="BM138" s="100" t="s">
        <v>215</v>
      </c>
    </row>
    <row r="139" spans="2:51" s="206" customFormat="1" ht="22.5" customHeight="1">
      <c r="B139" s="201"/>
      <c r="C139" s="202"/>
      <c r="D139" s="202"/>
      <c r="E139" s="203" t="s">
        <v>5</v>
      </c>
      <c r="F139" s="342" t="s">
        <v>216</v>
      </c>
      <c r="G139" s="343"/>
      <c r="H139" s="343"/>
      <c r="I139" s="343"/>
      <c r="J139" s="202"/>
      <c r="K139" s="204" t="s">
        <v>5</v>
      </c>
      <c r="L139" s="244"/>
      <c r="M139" s="244"/>
      <c r="N139" s="202"/>
      <c r="O139" s="202"/>
      <c r="P139" s="202"/>
      <c r="Q139" s="202"/>
      <c r="R139" s="205"/>
      <c r="T139" s="207"/>
      <c r="U139" s="202"/>
      <c r="V139" s="202"/>
      <c r="W139" s="202"/>
      <c r="X139" s="202"/>
      <c r="Y139" s="202"/>
      <c r="Z139" s="202"/>
      <c r="AA139" s="208"/>
      <c r="AT139" s="209" t="s">
        <v>217</v>
      </c>
      <c r="AU139" s="209" t="s">
        <v>124</v>
      </c>
      <c r="AV139" s="206" t="s">
        <v>22</v>
      </c>
      <c r="AW139" s="206" t="s">
        <v>34</v>
      </c>
      <c r="AX139" s="206" t="s">
        <v>76</v>
      </c>
      <c r="AY139" s="209" t="s">
        <v>155</v>
      </c>
    </row>
    <row r="140" spans="2:51" s="215" customFormat="1" ht="22.5" customHeight="1">
      <c r="B140" s="210"/>
      <c r="C140" s="211"/>
      <c r="D140" s="211"/>
      <c r="E140" s="212" t="s">
        <v>5</v>
      </c>
      <c r="F140" s="347" t="s">
        <v>218</v>
      </c>
      <c r="G140" s="348"/>
      <c r="H140" s="348"/>
      <c r="I140" s="348"/>
      <c r="J140" s="211"/>
      <c r="K140" s="213">
        <v>10.125</v>
      </c>
      <c r="L140" s="245"/>
      <c r="M140" s="245"/>
      <c r="N140" s="211"/>
      <c r="O140" s="211"/>
      <c r="P140" s="211"/>
      <c r="Q140" s="211"/>
      <c r="R140" s="214"/>
      <c r="T140" s="216"/>
      <c r="U140" s="211"/>
      <c r="V140" s="211"/>
      <c r="W140" s="211"/>
      <c r="X140" s="211"/>
      <c r="Y140" s="211"/>
      <c r="Z140" s="211"/>
      <c r="AA140" s="217"/>
      <c r="AT140" s="218" t="s">
        <v>217</v>
      </c>
      <c r="AU140" s="218" t="s">
        <v>124</v>
      </c>
      <c r="AV140" s="215" t="s">
        <v>124</v>
      </c>
      <c r="AW140" s="215" t="s">
        <v>34</v>
      </c>
      <c r="AX140" s="215" t="s">
        <v>76</v>
      </c>
      <c r="AY140" s="218" t="s">
        <v>155</v>
      </c>
    </row>
    <row r="141" spans="2:51" s="215" customFormat="1" ht="22.5" customHeight="1">
      <c r="B141" s="210"/>
      <c r="C141" s="211"/>
      <c r="D141" s="211"/>
      <c r="E141" s="212" t="s">
        <v>5</v>
      </c>
      <c r="F141" s="347" t="s">
        <v>219</v>
      </c>
      <c r="G141" s="348"/>
      <c r="H141" s="348"/>
      <c r="I141" s="348"/>
      <c r="J141" s="211"/>
      <c r="K141" s="213">
        <v>15.12</v>
      </c>
      <c r="L141" s="245"/>
      <c r="M141" s="245"/>
      <c r="N141" s="211"/>
      <c r="O141" s="211"/>
      <c r="P141" s="211"/>
      <c r="Q141" s="211"/>
      <c r="R141" s="214"/>
      <c r="T141" s="216"/>
      <c r="U141" s="211"/>
      <c r="V141" s="211"/>
      <c r="W141" s="211"/>
      <c r="X141" s="211"/>
      <c r="Y141" s="211"/>
      <c r="Z141" s="211"/>
      <c r="AA141" s="217"/>
      <c r="AT141" s="218" t="s">
        <v>217</v>
      </c>
      <c r="AU141" s="218" t="s">
        <v>124</v>
      </c>
      <c r="AV141" s="215" t="s">
        <v>124</v>
      </c>
      <c r="AW141" s="215" t="s">
        <v>34</v>
      </c>
      <c r="AX141" s="215" t="s">
        <v>76</v>
      </c>
      <c r="AY141" s="218" t="s">
        <v>155</v>
      </c>
    </row>
    <row r="142" spans="2:51" s="215" customFormat="1" ht="22.5" customHeight="1">
      <c r="B142" s="210"/>
      <c r="C142" s="211"/>
      <c r="D142" s="211"/>
      <c r="E142" s="212" t="s">
        <v>5</v>
      </c>
      <c r="F142" s="347" t="s">
        <v>220</v>
      </c>
      <c r="G142" s="348"/>
      <c r="H142" s="348"/>
      <c r="I142" s="348"/>
      <c r="J142" s="211"/>
      <c r="K142" s="213">
        <v>1.766</v>
      </c>
      <c r="L142" s="245"/>
      <c r="M142" s="245"/>
      <c r="N142" s="211"/>
      <c r="O142" s="211"/>
      <c r="P142" s="211"/>
      <c r="Q142" s="211"/>
      <c r="R142" s="214"/>
      <c r="T142" s="216"/>
      <c r="U142" s="211"/>
      <c r="V142" s="211"/>
      <c r="W142" s="211"/>
      <c r="X142" s="211"/>
      <c r="Y142" s="211"/>
      <c r="Z142" s="211"/>
      <c r="AA142" s="217"/>
      <c r="AT142" s="218" t="s">
        <v>217</v>
      </c>
      <c r="AU142" s="218" t="s">
        <v>124</v>
      </c>
      <c r="AV142" s="215" t="s">
        <v>124</v>
      </c>
      <c r="AW142" s="215" t="s">
        <v>34</v>
      </c>
      <c r="AX142" s="215" t="s">
        <v>76</v>
      </c>
      <c r="AY142" s="218" t="s">
        <v>155</v>
      </c>
    </row>
    <row r="143" spans="2:51" s="215" customFormat="1" ht="22.5" customHeight="1">
      <c r="B143" s="210"/>
      <c r="C143" s="211"/>
      <c r="D143" s="211"/>
      <c r="E143" s="212" t="s">
        <v>5</v>
      </c>
      <c r="F143" s="347" t="s">
        <v>221</v>
      </c>
      <c r="G143" s="348"/>
      <c r="H143" s="348"/>
      <c r="I143" s="348"/>
      <c r="J143" s="211"/>
      <c r="K143" s="213">
        <v>0.636</v>
      </c>
      <c r="L143" s="245"/>
      <c r="M143" s="245"/>
      <c r="N143" s="211"/>
      <c r="O143" s="211"/>
      <c r="P143" s="211"/>
      <c r="Q143" s="211"/>
      <c r="R143" s="214"/>
      <c r="T143" s="216"/>
      <c r="U143" s="211"/>
      <c r="V143" s="211"/>
      <c r="W143" s="211"/>
      <c r="X143" s="211"/>
      <c r="Y143" s="211"/>
      <c r="Z143" s="211"/>
      <c r="AA143" s="217"/>
      <c r="AT143" s="218" t="s">
        <v>217</v>
      </c>
      <c r="AU143" s="218" t="s">
        <v>124</v>
      </c>
      <c r="AV143" s="215" t="s">
        <v>124</v>
      </c>
      <c r="AW143" s="215" t="s">
        <v>34</v>
      </c>
      <c r="AX143" s="215" t="s">
        <v>76</v>
      </c>
      <c r="AY143" s="218" t="s">
        <v>155</v>
      </c>
    </row>
    <row r="144" spans="2:51" s="224" customFormat="1" ht="22.5" customHeight="1">
      <c r="B144" s="219"/>
      <c r="C144" s="220"/>
      <c r="D144" s="220"/>
      <c r="E144" s="221" t="s">
        <v>5</v>
      </c>
      <c r="F144" s="336" t="s">
        <v>222</v>
      </c>
      <c r="G144" s="337"/>
      <c r="H144" s="337"/>
      <c r="I144" s="337"/>
      <c r="J144" s="220"/>
      <c r="K144" s="222">
        <v>27.647</v>
      </c>
      <c r="L144" s="246"/>
      <c r="M144" s="246"/>
      <c r="N144" s="220"/>
      <c r="O144" s="220"/>
      <c r="P144" s="220"/>
      <c r="Q144" s="220"/>
      <c r="R144" s="223"/>
      <c r="T144" s="225"/>
      <c r="U144" s="220"/>
      <c r="V144" s="220"/>
      <c r="W144" s="220"/>
      <c r="X144" s="220"/>
      <c r="Y144" s="220"/>
      <c r="Z144" s="220"/>
      <c r="AA144" s="226"/>
      <c r="AT144" s="227" t="s">
        <v>217</v>
      </c>
      <c r="AU144" s="227" t="s">
        <v>124</v>
      </c>
      <c r="AV144" s="224" t="s">
        <v>169</v>
      </c>
      <c r="AW144" s="224" t="s">
        <v>34</v>
      </c>
      <c r="AX144" s="224" t="s">
        <v>22</v>
      </c>
      <c r="AY144" s="227" t="s">
        <v>155</v>
      </c>
    </row>
    <row r="145" spans="2:63" s="180" customFormat="1" ht="29.85" customHeight="1">
      <c r="B145" s="176"/>
      <c r="C145" s="177"/>
      <c r="D145" s="187" t="s">
        <v>183</v>
      </c>
      <c r="E145" s="187"/>
      <c r="F145" s="187"/>
      <c r="G145" s="187"/>
      <c r="H145" s="187"/>
      <c r="I145" s="187"/>
      <c r="J145" s="187"/>
      <c r="K145" s="187"/>
      <c r="L145" s="200"/>
      <c r="M145" s="200"/>
      <c r="N145" s="300">
        <f>BK145</f>
        <v>0</v>
      </c>
      <c r="O145" s="301"/>
      <c r="P145" s="301"/>
      <c r="Q145" s="301"/>
      <c r="R145" s="179"/>
      <c r="T145" s="181"/>
      <c r="U145" s="177"/>
      <c r="V145" s="177"/>
      <c r="W145" s="182">
        <f>SUM(W146:W167)</f>
        <v>144.678126</v>
      </c>
      <c r="X145" s="177"/>
      <c r="Y145" s="182">
        <f>SUM(Y146:Y167)</f>
        <v>29.80549716</v>
      </c>
      <c r="Z145" s="177"/>
      <c r="AA145" s="183">
        <f>SUM(AA146:AA167)</f>
        <v>0</v>
      </c>
      <c r="AR145" s="184" t="s">
        <v>22</v>
      </c>
      <c r="AT145" s="185" t="s">
        <v>75</v>
      </c>
      <c r="AU145" s="185" t="s">
        <v>22</v>
      </c>
      <c r="AY145" s="184" t="s">
        <v>155</v>
      </c>
      <c r="BK145" s="186">
        <f>SUM(BK146:BK167)</f>
        <v>0</v>
      </c>
    </row>
    <row r="146" spans="2:65" s="110" customFormat="1" ht="31.5" customHeight="1">
      <c r="B146" s="111"/>
      <c r="C146" s="188" t="s">
        <v>169</v>
      </c>
      <c r="D146" s="188" t="s">
        <v>156</v>
      </c>
      <c r="E146" s="189" t="s">
        <v>223</v>
      </c>
      <c r="F146" s="316" t="s">
        <v>224</v>
      </c>
      <c r="G146" s="316"/>
      <c r="H146" s="316"/>
      <c r="I146" s="316"/>
      <c r="J146" s="190" t="s">
        <v>214</v>
      </c>
      <c r="K146" s="191">
        <v>6.48</v>
      </c>
      <c r="L146" s="317"/>
      <c r="M146" s="317"/>
      <c r="N146" s="318">
        <f>ROUND(L146*K146,2)</f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1.378</v>
      </c>
      <c r="W146" s="194">
        <f>V146*K146</f>
        <v>8.92944</v>
      </c>
      <c r="X146" s="194">
        <v>0.37194</v>
      </c>
      <c r="Y146" s="194">
        <f>X146*K146</f>
        <v>2.4101712</v>
      </c>
      <c r="Z146" s="194">
        <v>0</v>
      </c>
      <c r="AA146" s="195">
        <f>Z146*K146</f>
        <v>0</v>
      </c>
      <c r="AR146" s="100" t="s">
        <v>169</v>
      </c>
      <c r="AT146" s="100" t="s">
        <v>156</v>
      </c>
      <c r="AU146" s="100" t="s">
        <v>124</v>
      </c>
      <c r="AY146" s="100" t="s">
        <v>155</v>
      </c>
      <c r="BE146" s="196">
        <f>IF(U146="základní",N146,0)</f>
        <v>0</v>
      </c>
      <c r="BF146" s="196">
        <f>IF(U146="snížená",N146,0)</f>
        <v>0</v>
      </c>
      <c r="BG146" s="196">
        <f>IF(U146="zákl. přenesená",N146,0)</f>
        <v>0</v>
      </c>
      <c r="BH146" s="196">
        <f>IF(U146="sníž. přenesená",N146,0)</f>
        <v>0</v>
      </c>
      <c r="BI146" s="196">
        <f>IF(U146="nulová",N146,0)</f>
        <v>0</v>
      </c>
      <c r="BJ146" s="100" t="s">
        <v>22</v>
      </c>
      <c r="BK146" s="196">
        <f>ROUND(L146*K146,2)</f>
        <v>0</v>
      </c>
      <c r="BL146" s="100" t="s">
        <v>169</v>
      </c>
      <c r="BM146" s="100" t="s">
        <v>225</v>
      </c>
    </row>
    <row r="147" spans="2:51" s="206" customFormat="1" ht="22.5" customHeight="1">
      <c r="B147" s="201"/>
      <c r="C147" s="202"/>
      <c r="D147" s="202"/>
      <c r="E147" s="203" t="s">
        <v>5</v>
      </c>
      <c r="F147" s="342" t="s">
        <v>226</v>
      </c>
      <c r="G147" s="343"/>
      <c r="H147" s="343"/>
      <c r="I147" s="343"/>
      <c r="J147" s="202"/>
      <c r="K147" s="204" t="s">
        <v>5</v>
      </c>
      <c r="L147" s="244"/>
      <c r="M147" s="244"/>
      <c r="N147" s="202"/>
      <c r="O147" s="202"/>
      <c r="P147" s="202"/>
      <c r="Q147" s="202"/>
      <c r="R147" s="205"/>
      <c r="T147" s="207"/>
      <c r="U147" s="202"/>
      <c r="V147" s="202"/>
      <c r="W147" s="202"/>
      <c r="X147" s="202"/>
      <c r="Y147" s="202"/>
      <c r="Z147" s="202"/>
      <c r="AA147" s="208"/>
      <c r="AT147" s="209" t="s">
        <v>217</v>
      </c>
      <c r="AU147" s="209" t="s">
        <v>124</v>
      </c>
      <c r="AV147" s="206" t="s">
        <v>22</v>
      </c>
      <c r="AW147" s="206" t="s">
        <v>34</v>
      </c>
      <c r="AX147" s="206" t="s">
        <v>76</v>
      </c>
      <c r="AY147" s="209" t="s">
        <v>155</v>
      </c>
    </row>
    <row r="148" spans="2:51" s="215" customFormat="1" ht="22.5" customHeight="1">
      <c r="B148" s="210"/>
      <c r="C148" s="211"/>
      <c r="D148" s="211"/>
      <c r="E148" s="212" t="s">
        <v>5</v>
      </c>
      <c r="F148" s="347" t="s">
        <v>227</v>
      </c>
      <c r="G148" s="348"/>
      <c r="H148" s="348"/>
      <c r="I148" s="348"/>
      <c r="J148" s="211"/>
      <c r="K148" s="213">
        <v>6.48</v>
      </c>
      <c r="L148" s="245"/>
      <c r="M148" s="245"/>
      <c r="N148" s="211"/>
      <c r="O148" s="211"/>
      <c r="P148" s="211"/>
      <c r="Q148" s="211"/>
      <c r="R148" s="214"/>
      <c r="T148" s="216"/>
      <c r="U148" s="211"/>
      <c r="V148" s="211"/>
      <c r="W148" s="211"/>
      <c r="X148" s="211"/>
      <c r="Y148" s="211"/>
      <c r="Z148" s="211"/>
      <c r="AA148" s="217"/>
      <c r="AT148" s="218" t="s">
        <v>217</v>
      </c>
      <c r="AU148" s="218" t="s">
        <v>124</v>
      </c>
      <c r="AV148" s="215" t="s">
        <v>124</v>
      </c>
      <c r="AW148" s="215" t="s">
        <v>34</v>
      </c>
      <c r="AX148" s="215" t="s">
        <v>22</v>
      </c>
      <c r="AY148" s="218" t="s">
        <v>155</v>
      </c>
    </row>
    <row r="149" spans="2:65" s="110" customFormat="1" ht="22.5" customHeight="1">
      <c r="B149" s="111"/>
      <c r="C149" s="188" t="s">
        <v>154</v>
      </c>
      <c r="D149" s="188" t="s">
        <v>156</v>
      </c>
      <c r="E149" s="189" t="s">
        <v>228</v>
      </c>
      <c r="F149" s="316" t="s">
        <v>229</v>
      </c>
      <c r="G149" s="316"/>
      <c r="H149" s="316"/>
      <c r="I149" s="316"/>
      <c r="J149" s="190" t="s">
        <v>230</v>
      </c>
      <c r="K149" s="191">
        <v>6</v>
      </c>
      <c r="L149" s="317"/>
      <c r="M149" s="317"/>
      <c r="N149" s="318">
        <f>ROUND(L149*K149,2)</f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0.238</v>
      </c>
      <c r="W149" s="194">
        <f>V149*K149</f>
        <v>1.428</v>
      </c>
      <c r="X149" s="194">
        <v>0.01828</v>
      </c>
      <c r="Y149" s="194">
        <f>X149*K149</f>
        <v>0.10968</v>
      </c>
      <c r="Z149" s="194">
        <v>0</v>
      </c>
      <c r="AA149" s="195">
        <f>Z149*K149</f>
        <v>0</v>
      </c>
      <c r="AR149" s="100" t="s">
        <v>169</v>
      </c>
      <c r="AT149" s="100" t="s">
        <v>156</v>
      </c>
      <c r="AU149" s="100" t="s">
        <v>124</v>
      </c>
      <c r="AY149" s="100" t="s">
        <v>155</v>
      </c>
      <c r="BE149" s="196">
        <f>IF(U149="základní",N149,0)</f>
        <v>0</v>
      </c>
      <c r="BF149" s="196">
        <f>IF(U149="snížená",N149,0)</f>
        <v>0</v>
      </c>
      <c r="BG149" s="196">
        <f>IF(U149="zákl. přenesená",N149,0)</f>
        <v>0</v>
      </c>
      <c r="BH149" s="196">
        <f>IF(U149="sníž. přenesená",N149,0)</f>
        <v>0</v>
      </c>
      <c r="BI149" s="196">
        <f>IF(U149="nulová",N149,0)</f>
        <v>0</v>
      </c>
      <c r="BJ149" s="100" t="s">
        <v>22</v>
      </c>
      <c r="BK149" s="196">
        <f>ROUND(L149*K149,2)</f>
        <v>0</v>
      </c>
      <c r="BL149" s="100" t="s">
        <v>169</v>
      </c>
      <c r="BM149" s="100" t="s">
        <v>231</v>
      </c>
    </row>
    <row r="150" spans="2:65" s="110" customFormat="1" ht="22.5" customHeight="1">
      <c r="B150" s="111"/>
      <c r="C150" s="188" t="s">
        <v>176</v>
      </c>
      <c r="D150" s="188" t="s">
        <v>156</v>
      </c>
      <c r="E150" s="189" t="s">
        <v>232</v>
      </c>
      <c r="F150" s="316" t="s">
        <v>233</v>
      </c>
      <c r="G150" s="316"/>
      <c r="H150" s="316"/>
      <c r="I150" s="316"/>
      <c r="J150" s="190" t="s">
        <v>230</v>
      </c>
      <c r="K150" s="191">
        <v>3</v>
      </c>
      <c r="L150" s="317"/>
      <c r="M150" s="317"/>
      <c r="N150" s="318">
        <f>ROUND(L150*K150,2)</f>
        <v>0</v>
      </c>
      <c r="O150" s="318"/>
      <c r="P150" s="318"/>
      <c r="Q150" s="318"/>
      <c r="R150" s="115"/>
      <c r="T150" s="192" t="s">
        <v>5</v>
      </c>
      <c r="U150" s="193" t="s">
        <v>41</v>
      </c>
      <c r="V150" s="194">
        <v>0.245</v>
      </c>
      <c r="W150" s="194">
        <f>V150*K150</f>
        <v>0.735</v>
      </c>
      <c r="X150" s="194">
        <v>0.03727</v>
      </c>
      <c r="Y150" s="194">
        <f>X150*K150</f>
        <v>0.11180999999999999</v>
      </c>
      <c r="Z150" s="194">
        <v>0</v>
      </c>
      <c r="AA150" s="195">
        <f>Z150*K150</f>
        <v>0</v>
      </c>
      <c r="AR150" s="100" t="s">
        <v>169</v>
      </c>
      <c r="AT150" s="100" t="s">
        <v>156</v>
      </c>
      <c r="AU150" s="100" t="s">
        <v>124</v>
      </c>
      <c r="AY150" s="100" t="s">
        <v>155</v>
      </c>
      <c r="BE150" s="196">
        <f>IF(U150="základní",N150,0)</f>
        <v>0</v>
      </c>
      <c r="BF150" s="196">
        <f>IF(U150="snížená",N150,0)</f>
        <v>0</v>
      </c>
      <c r="BG150" s="196">
        <f>IF(U150="zákl. přenesená",N150,0)</f>
        <v>0</v>
      </c>
      <c r="BH150" s="196">
        <f>IF(U150="sníž. přenesená",N150,0)</f>
        <v>0</v>
      </c>
      <c r="BI150" s="196">
        <f>IF(U150="nulová",N150,0)</f>
        <v>0</v>
      </c>
      <c r="BJ150" s="100" t="s">
        <v>22</v>
      </c>
      <c r="BK150" s="196">
        <f>ROUND(L150*K150,2)</f>
        <v>0</v>
      </c>
      <c r="BL150" s="100" t="s">
        <v>169</v>
      </c>
      <c r="BM150" s="100" t="s">
        <v>234</v>
      </c>
    </row>
    <row r="151" spans="2:65" s="110" customFormat="1" ht="22.5" customHeight="1">
      <c r="B151" s="111"/>
      <c r="C151" s="188" t="s">
        <v>235</v>
      </c>
      <c r="D151" s="188" t="s">
        <v>156</v>
      </c>
      <c r="E151" s="189" t="s">
        <v>236</v>
      </c>
      <c r="F151" s="316" t="s">
        <v>237</v>
      </c>
      <c r="G151" s="316"/>
      <c r="H151" s="316"/>
      <c r="I151" s="316"/>
      <c r="J151" s="190" t="s">
        <v>230</v>
      </c>
      <c r="K151" s="191">
        <v>1</v>
      </c>
      <c r="L151" s="317"/>
      <c r="M151" s="317"/>
      <c r="N151" s="318">
        <f>ROUND(L151*K151,2)</f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0.253</v>
      </c>
      <c r="W151" s="194">
        <f>V151*K151</f>
        <v>0.253</v>
      </c>
      <c r="X151" s="194">
        <v>0.04645</v>
      </c>
      <c r="Y151" s="194">
        <f>X151*K151</f>
        <v>0.04645</v>
      </c>
      <c r="Z151" s="194">
        <v>0</v>
      </c>
      <c r="AA151" s="195">
        <f>Z151*K151</f>
        <v>0</v>
      </c>
      <c r="AR151" s="100" t="s">
        <v>169</v>
      </c>
      <c r="AT151" s="100" t="s">
        <v>156</v>
      </c>
      <c r="AU151" s="100" t="s">
        <v>124</v>
      </c>
      <c r="AY151" s="100" t="s">
        <v>155</v>
      </c>
      <c r="BE151" s="196">
        <f>IF(U151="základní",N151,0)</f>
        <v>0</v>
      </c>
      <c r="BF151" s="196">
        <f>IF(U151="snížená",N151,0)</f>
        <v>0</v>
      </c>
      <c r="BG151" s="196">
        <f>IF(U151="zákl. přenesená",N151,0)</f>
        <v>0</v>
      </c>
      <c r="BH151" s="196">
        <f>IF(U151="sníž. přenesená",N151,0)</f>
        <v>0</v>
      </c>
      <c r="BI151" s="196">
        <f>IF(U151="nulová",N151,0)</f>
        <v>0</v>
      </c>
      <c r="BJ151" s="100" t="s">
        <v>22</v>
      </c>
      <c r="BK151" s="196">
        <f>ROUND(L151*K151,2)</f>
        <v>0</v>
      </c>
      <c r="BL151" s="100" t="s">
        <v>169</v>
      </c>
      <c r="BM151" s="100" t="s">
        <v>238</v>
      </c>
    </row>
    <row r="152" spans="2:65" s="110" customFormat="1" ht="22.5" customHeight="1">
      <c r="B152" s="111"/>
      <c r="C152" s="188" t="s">
        <v>239</v>
      </c>
      <c r="D152" s="188" t="s">
        <v>156</v>
      </c>
      <c r="E152" s="189" t="s">
        <v>240</v>
      </c>
      <c r="F152" s="316" t="s">
        <v>241</v>
      </c>
      <c r="G152" s="316"/>
      <c r="H152" s="316"/>
      <c r="I152" s="316"/>
      <c r="J152" s="190" t="s">
        <v>230</v>
      </c>
      <c r="K152" s="191">
        <v>5</v>
      </c>
      <c r="L152" s="317"/>
      <c r="M152" s="317"/>
      <c r="N152" s="318">
        <f>ROUND(L152*K152,2)</f>
        <v>0</v>
      </c>
      <c r="O152" s="318"/>
      <c r="P152" s="318"/>
      <c r="Q152" s="318"/>
      <c r="R152" s="115"/>
      <c r="T152" s="192" t="s">
        <v>5</v>
      </c>
      <c r="U152" s="193" t="s">
        <v>41</v>
      </c>
      <c r="V152" s="194">
        <v>0.44</v>
      </c>
      <c r="W152" s="194">
        <f>V152*K152</f>
        <v>2.2</v>
      </c>
      <c r="X152" s="194">
        <v>0.10203</v>
      </c>
      <c r="Y152" s="194">
        <f>X152*K152</f>
        <v>0.51015</v>
      </c>
      <c r="Z152" s="194">
        <v>0</v>
      </c>
      <c r="AA152" s="195">
        <f>Z152*K152</f>
        <v>0</v>
      </c>
      <c r="AR152" s="100" t="s">
        <v>169</v>
      </c>
      <c r="AT152" s="100" t="s">
        <v>156</v>
      </c>
      <c r="AU152" s="100" t="s">
        <v>124</v>
      </c>
      <c r="AY152" s="100" t="s">
        <v>155</v>
      </c>
      <c r="BE152" s="196">
        <f>IF(U152="základní",N152,0)</f>
        <v>0</v>
      </c>
      <c r="BF152" s="196">
        <f>IF(U152="snížená",N152,0)</f>
        <v>0</v>
      </c>
      <c r="BG152" s="196">
        <f>IF(U152="zákl. přenesená",N152,0)</f>
        <v>0</v>
      </c>
      <c r="BH152" s="196">
        <f>IF(U152="sníž. přenesená",N152,0)</f>
        <v>0</v>
      </c>
      <c r="BI152" s="196">
        <f>IF(U152="nulová",N152,0)</f>
        <v>0</v>
      </c>
      <c r="BJ152" s="100" t="s">
        <v>22</v>
      </c>
      <c r="BK152" s="196">
        <f>ROUND(L152*K152,2)</f>
        <v>0</v>
      </c>
      <c r="BL152" s="100" t="s">
        <v>169</v>
      </c>
      <c r="BM152" s="100" t="s">
        <v>242</v>
      </c>
    </row>
    <row r="153" spans="2:65" s="110" customFormat="1" ht="31.5" customHeight="1">
      <c r="B153" s="111"/>
      <c r="C153" s="188" t="s">
        <v>243</v>
      </c>
      <c r="D153" s="188" t="s">
        <v>156</v>
      </c>
      <c r="E153" s="189" t="s">
        <v>244</v>
      </c>
      <c r="F153" s="316" t="s">
        <v>245</v>
      </c>
      <c r="G153" s="316"/>
      <c r="H153" s="316"/>
      <c r="I153" s="316"/>
      <c r="J153" s="190" t="s">
        <v>214</v>
      </c>
      <c r="K153" s="191">
        <v>1.44</v>
      </c>
      <c r="L153" s="317"/>
      <c r="M153" s="317"/>
      <c r="N153" s="318">
        <f>ROUND(L153*K153,2)</f>
        <v>0</v>
      </c>
      <c r="O153" s="318"/>
      <c r="P153" s="318"/>
      <c r="Q153" s="318"/>
      <c r="R153" s="115"/>
      <c r="T153" s="192" t="s">
        <v>5</v>
      </c>
      <c r="U153" s="193" t="s">
        <v>41</v>
      </c>
      <c r="V153" s="194">
        <v>1.086</v>
      </c>
      <c r="W153" s="194">
        <f>V153*K153</f>
        <v>1.5638400000000001</v>
      </c>
      <c r="X153" s="194">
        <v>0.24438</v>
      </c>
      <c r="Y153" s="194">
        <f>X153*K153</f>
        <v>0.3519072</v>
      </c>
      <c r="Z153" s="194">
        <v>0</v>
      </c>
      <c r="AA153" s="195">
        <f>Z153*K153</f>
        <v>0</v>
      </c>
      <c r="AR153" s="100" t="s">
        <v>169</v>
      </c>
      <c r="AT153" s="100" t="s">
        <v>156</v>
      </c>
      <c r="AU153" s="100" t="s">
        <v>124</v>
      </c>
      <c r="AY153" s="100" t="s">
        <v>155</v>
      </c>
      <c r="BE153" s="196">
        <f>IF(U153="základní",N153,0)</f>
        <v>0</v>
      </c>
      <c r="BF153" s="196">
        <f>IF(U153="snížená",N153,0)</f>
        <v>0</v>
      </c>
      <c r="BG153" s="196">
        <f>IF(U153="zákl. přenesená",N153,0)</f>
        <v>0</v>
      </c>
      <c r="BH153" s="196">
        <f>IF(U153="sníž. přenesená",N153,0)</f>
        <v>0</v>
      </c>
      <c r="BI153" s="196">
        <f>IF(U153="nulová",N153,0)</f>
        <v>0</v>
      </c>
      <c r="BJ153" s="100" t="s">
        <v>22</v>
      </c>
      <c r="BK153" s="196">
        <f>ROUND(L153*K153,2)</f>
        <v>0</v>
      </c>
      <c r="BL153" s="100" t="s">
        <v>169</v>
      </c>
      <c r="BM153" s="100" t="s">
        <v>246</v>
      </c>
    </row>
    <row r="154" spans="2:51" s="206" customFormat="1" ht="22.5" customHeight="1">
      <c r="B154" s="201"/>
      <c r="C154" s="202"/>
      <c r="D154" s="202"/>
      <c r="E154" s="203" t="s">
        <v>5</v>
      </c>
      <c r="F154" s="342" t="s">
        <v>226</v>
      </c>
      <c r="G154" s="343"/>
      <c r="H154" s="343"/>
      <c r="I154" s="343"/>
      <c r="J154" s="202"/>
      <c r="K154" s="204" t="s">
        <v>5</v>
      </c>
      <c r="L154" s="244"/>
      <c r="M154" s="244"/>
      <c r="N154" s="202"/>
      <c r="O154" s="202"/>
      <c r="P154" s="202"/>
      <c r="Q154" s="202"/>
      <c r="R154" s="205"/>
      <c r="T154" s="207"/>
      <c r="U154" s="202"/>
      <c r="V154" s="202"/>
      <c r="W154" s="202"/>
      <c r="X154" s="202"/>
      <c r="Y154" s="202"/>
      <c r="Z154" s="202"/>
      <c r="AA154" s="208"/>
      <c r="AT154" s="209" t="s">
        <v>217</v>
      </c>
      <c r="AU154" s="209" t="s">
        <v>124</v>
      </c>
      <c r="AV154" s="206" t="s">
        <v>22</v>
      </c>
      <c r="AW154" s="206" t="s">
        <v>34</v>
      </c>
      <c r="AX154" s="206" t="s">
        <v>76</v>
      </c>
      <c r="AY154" s="209" t="s">
        <v>155</v>
      </c>
    </row>
    <row r="155" spans="2:51" s="215" customFormat="1" ht="22.5" customHeight="1">
      <c r="B155" s="210"/>
      <c r="C155" s="211"/>
      <c r="D155" s="211"/>
      <c r="E155" s="212" t="s">
        <v>5</v>
      </c>
      <c r="F155" s="347" t="s">
        <v>247</v>
      </c>
      <c r="G155" s="348"/>
      <c r="H155" s="348"/>
      <c r="I155" s="348"/>
      <c r="J155" s="211"/>
      <c r="K155" s="213">
        <v>1.44</v>
      </c>
      <c r="L155" s="245"/>
      <c r="M155" s="245"/>
      <c r="N155" s="211"/>
      <c r="O155" s="211"/>
      <c r="P155" s="211"/>
      <c r="Q155" s="211"/>
      <c r="R155" s="214"/>
      <c r="T155" s="216"/>
      <c r="U155" s="211"/>
      <c r="V155" s="211"/>
      <c r="W155" s="211"/>
      <c r="X155" s="211"/>
      <c r="Y155" s="211"/>
      <c r="Z155" s="211"/>
      <c r="AA155" s="217"/>
      <c r="AT155" s="218" t="s">
        <v>217</v>
      </c>
      <c r="AU155" s="218" t="s">
        <v>124</v>
      </c>
      <c r="AV155" s="215" t="s">
        <v>124</v>
      </c>
      <c r="AW155" s="215" t="s">
        <v>34</v>
      </c>
      <c r="AX155" s="215" t="s">
        <v>22</v>
      </c>
      <c r="AY155" s="218" t="s">
        <v>155</v>
      </c>
    </row>
    <row r="156" spans="2:65" s="110" customFormat="1" ht="22.5" customHeight="1">
      <c r="B156" s="111"/>
      <c r="C156" s="188" t="s">
        <v>26</v>
      </c>
      <c r="D156" s="188" t="s">
        <v>156</v>
      </c>
      <c r="E156" s="189" t="s">
        <v>248</v>
      </c>
      <c r="F156" s="316" t="s">
        <v>249</v>
      </c>
      <c r="G156" s="316"/>
      <c r="H156" s="316"/>
      <c r="I156" s="316"/>
      <c r="J156" s="190" t="s">
        <v>214</v>
      </c>
      <c r="K156" s="191">
        <v>39.743</v>
      </c>
      <c r="L156" s="317"/>
      <c r="M156" s="317"/>
      <c r="N156" s="318">
        <f>ROUND(L156*K156,2)</f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0.572</v>
      </c>
      <c r="W156" s="194">
        <f>V156*K156</f>
        <v>22.732996</v>
      </c>
      <c r="X156" s="194">
        <v>0.09232</v>
      </c>
      <c r="Y156" s="194">
        <f>X156*K156</f>
        <v>3.6690737600000003</v>
      </c>
      <c r="Z156" s="194">
        <v>0</v>
      </c>
      <c r="AA156" s="195">
        <f>Z156*K156</f>
        <v>0</v>
      </c>
      <c r="AR156" s="100" t="s">
        <v>169</v>
      </c>
      <c r="AT156" s="100" t="s">
        <v>156</v>
      </c>
      <c r="AU156" s="100" t="s">
        <v>124</v>
      </c>
      <c r="AY156" s="100" t="s">
        <v>155</v>
      </c>
      <c r="BE156" s="196">
        <f>IF(U156="základní",N156,0)</f>
        <v>0</v>
      </c>
      <c r="BF156" s="196">
        <f>IF(U156="snížená",N156,0)</f>
        <v>0</v>
      </c>
      <c r="BG156" s="196">
        <f>IF(U156="zákl. přenesená",N156,0)</f>
        <v>0</v>
      </c>
      <c r="BH156" s="196">
        <f>IF(U156="sníž. přenesená",N156,0)</f>
        <v>0</v>
      </c>
      <c r="BI156" s="196">
        <f>IF(U156="nulová",N156,0)</f>
        <v>0</v>
      </c>
      <c r="BJ156" s="100" t="s">
        <v>22</v>
      </c>
      <c r="BK156" s="196">
        <f>ROUND(L156*K156,2)</f>
        <v>0</v>
      </c>
      <c r="BL156" s="100" t="s">
        <v>169</v>
      </c>
      <c r="BM156" s="100" t="s">
        <v>250</v>
      </c>
    </row>
    <row r="157" spans="2:51" s="206" customFormat="1" ht="22.5" customHeight="1">
      <c r="B157" s="201"/>
      <c r="C157" s="202"/>
      <c r="D157" s="202"/>
      <c r="E157" s="203" t="s">
        <v>5</v>
      </c>
      <c r="F157" s="342" t="s">
        <v>226</v>
      </c>
      <c r="G157" s="343"/>
      <c r="H157" s="343"/>
      <c r="I157" s="343"/>
      <c r="J157" s="202"/>
      <c r="K157" s="204" t="s">
        <v>5</v>
      </c>
      <c r="L157" s="244"/>
      <c r="M157" s="244"/>
      <c r="N157" s="202"/>
      <c r="O157" s="202"/>
      <c r="P157" s="202"/>
      <c r="Q157" s="202"/>
      <c r="R157" s="205"/>
      <c r="T157" s="207"/>
      <c r="U157" s="202"/>
      <c r="V157" s="202"/>
      <c r="W157" s="202"/>
      <c r="X157" s="202"/>
      <c r="Y157" s="202"/>
      <c r="Z157" s="202"/>
      <c r="AA157" s="208"/>
      <c r="AT157" s="209" t="s">
        <v>217</v>
      </c>
      <c r="AU157" s="209" t="s">
        <v>124</v>
      </c>
      <c r="AV157" s="206" t="s">
        <v>22</v>
      </c>
      <c r="AW157" s="206" t="s">
        <v>34</v>
      </c>
      <c r="AX157" s="206" t="s">
        <v>76</v>
      </c>
      <c r="AY157" s="209" t="s">
        <v>155</v>
      </c>
    </row>
    <row r="158" spans="2:51" s="215" customFormat="1" ht="22.5" customHeight="1">
      <c r="B158" s="210"/>
      <c r="C158" s="211"/>
      <c r="D158" s="211"/>
      <c r="E158" s="212" t="s">
        <v>5</v>
      </c>
      <c r="F158" s="347" t="s">
        <v>251</v>
      </c>
      <c r="G158" s="348"/>
      <c r="H158" s="348"/>
      <c r="I158" s="348"/>
      <c r="J158" s="211"/>
      <c r="K158" s="213">
        <v>43.943</v>
      </c>
      <c r="L158" s="245"/>
      <c r="M158" s="245"/>
      <c r="N158" s="211"/>
      <c r="O158" s="211"/>
      <c r="P158" s="211"/>
      <c r="Q158" s="211"/>
      <c r="R158" s="214"/>
      <c r="T158" s="216"/>
      <c r="U158" s="211"/>
      <c r="V158" s="211"/>
      <c r="W158" s="211"/>
      <c r="X158" s="211"/>
      <c r="Y158" s="211"/>
      <c r="Z158" s="211"/>
      <c r="AA158" s="217"/>
      <c r="AT158" s="218" t="s">
        <v>217</v>
      </c>
      <c r="AU158" s="218" t="s">
        <v>124</v>
      </c>
      <c r="AV158" s="215" t="s">
        <v>124</v>
      </c>
      <c r="AW158" s="215" t="s">
        <v>34</v>
      </c>
      <c r="AX158" s="215" t="s">
        <v>76</v>
      </c>
      <c r="AY158" s="218" t="s">
        <v>155</v>
      </c>
    </row>
    <row r="159" spans="2:51" s="206" customFormat="1" ht="22.5" customHeight="1">
      <c r="B159" s="201"/>
      <c r="C159" s="202"/>
      <c r="D159" s="202"/>
      <c r="E159" s="203" t="s">
        <v>5</v>
      </c>
      <c r="F159" s="349" t="s">
        <v>252</v>
      </c>
      <c r="G159" s="350"/>
      <c r="H159" s="350"/>
      <c r="I159" s="350"/>
      <c r="J159" s="202"/>
      <c r="K159" s="204" t="s">
        <v>5</v>
      </c>
      <c r="L159" s="244"/>
      <c r="M159" s="244"/>
      <c r="N159" s="202"/>
      <c r="O159" s="202"/>
      <c r="P159" s="202"/>
      <c r="Q159" s="202"/>
      <c r="R159" s="205"/>
      <c r="T159" s="207"/>
      <c r="U159" s="202"/>
      <c r="V159" s="202"/>
      <c r="W159" s="202"/>
      <c r="X159" s="202"/>
      <c r="Y159" s="202"/>
      <c r="Z159" s="202"/>
      <c r="AA159" s="208"/>
      <c r="AT159" s="209" t="s">
        <v>217</v>
      </c>
      <c r="AU159" s="209" t="s">
        <v>124</v>
      </c>
      <c r="AV159" s="206" t="s">
        <v>22</v>
      </c>
      <c r="AW159" s="206" t="s">
        <v>34</v>
      </c>
      <c r="AX159" s="206" t="s">
        <v>76</v>
      </c>
      <c r="AY159" s="209" t="s">
        <v>155</v>
      </c>
    </row>
    <row r="160" spans="2:51" s="215" customFormat="1" ht="22.5" customHeight="1">
      <c r="B160" s="210"/>
      <c r="C160" s="211"/>
      <c r="D160" s="211"/>
      <c r="E160" s="212" t="s">
        <v>5</v>
      </c>
      <c r="F160" s="347" t="s">
        <v>253</v>
      </c>
      <c r="G160" s="348"/>
      <c r="H160" s="348"/>
      <c r="I160" s="348"/>
      <c r="J160" s="211"/>
      <c r="K160" s="213">
        <v>-4.2</v>
      </c>
      <c r="L160" s="245"/>
      <c r="M160" s="245"/>
      <c r="N160" s="211"/>
      <c r="O160" s="211"/>
      <c r="P160" s="211"/>
      <c r="Q160" s="211"/>
      <c r="R160" s="214"/>
      <c r="T160" s="216"/>
      <c r="U160" s="211"/>
      <c r="V160" s="211"/>
      <c r="W160" s="211"/>
      <c r="X160" s="211"/>
      <c r="Y160" s="211"/>
      <c r="Z160" s="211"/>
      <c r="AA160" s="217"/>
      <c r="AT160" s="218" t="s">
        <v>217</v>
      </c>
      <c r="AU160" s="218" t="s">
        <v>124</v>
      </c>
      <c r="AV160" s="215" t="s">
        <v>124</v>
      </c>
      <c r="AW160" s="215" t="s">
        <v>34</v>
      </c>
      <c r="AX160" s="215" t="s">
        <v>76</v>
      </c>
      <c r="AY160" s="218" t="s">
        <v>155</v>
      </c>
    </row>
    <row r="161" spans="2:51" s="224" customFormat="1" ht="22.5" customHeight="1">
      <c r="B161" s="219"/>
      <c r="C161" s="220"/>
      <c r="D161" s="220"/>
      <c r="E161" s="221" t="s">
        <v>5</v>
      </c>
      <c r="F161" s="336" t="s">
        <v>222</v>
      </c>
      <c r="G161" s="337"/>
      <c r="H161" s="337"/>
      <c r="I161" s="337"/>
      <c r="J161" s="220"/>
      <c r="K161" s="222">
        <v>39.743</v>
      </c>
      <c r="L161" s="246"/>
      <c r="M161" s="246"/>
      <c r="N161" s="220"/>
      <c r="O161" s="220"/>
      <c r="P161" s="220"/>
      <c r="Q161" s="220"/>
      <c r="R161" s="223"/>
      <c r="T161" s="225"/>
      <c r="U161" s="220"/>
      <c r="V161" s="220"/>
      <c r="W161" s="220"/>
      <c r="X161" s="220"/>
      <c r="Y161" s="220"/>
      <c r="Z161" s="220"/>
      <c r="AA161" s="226"/>
      <c r="AT161" s="227" t="s">
        <v>217</v>
      </c>
      <c r="AU161" s="227" t="s">
        <v>124</v>
      </c>
      <c r="AV161" s="224" t="s">
        <v>169</v>
      </c>
      <c r="AW161" s="224" t="s">
        <v>34</v>
      </c>
      <c r="AX161" s="224" t="s">
        <v>22</v>
      </c>
      <c r="AY161" s="227" t="s">
        <v>155</v>
      </c>
    </row>
    <row r="162" spans="2:65" s="110" customFormat="1" ht="31.5" customHeight="1">
      <c r="B162" s="111"/>
      <c r="C162" s="188" t="s">
        <v>254</v>
      </c>
      <c r="D162" s="188" t="s">
        <v>156</v>
      </c>
      <c r="E162" s="189" t="s">
        <v>255</v>
      </c>
      <c r="F162" s="316" t="s">
        <v>256</v>
      </c>
      <c r="G162" s="316"/>
      <c r="H162" s="316"/>
      <c r="I162" s="316"/>
      <c r="J162" s="190" t="s">
        <v>214</v>
      </c>
      <c r="K162" s="191">
        <v>157.575</v>
      </c>
      <c r="L162" s="317"/>
      <c r="M162" s="317"/>
      <c r="N162" s="318">
        <f>ROUND(L162*K162,2)</f>
        <v>0</v>
      </c>
      <c r="O162" s="318"/>
      <c r="P162" s="318"/>
      <c r="Q162" s="318"/>
      <c r="R162" s="115"/>
      <c r="T162" s="192" t="s">
        <v>5</v>
      </c>
      <c r="U162" s="193" t="s">
        <v>41</v>
      </c>
      <c r="V162" s="194">
        <v>0.678</v>
      </c>
      <c r="W162" s="194">
        <f>V162*K162</f>
        <v>106.83585</v>
      </c>
      <c r="X162" s="194">
        <v>0.1434</v>
      </c>
      <c r="Y162" s="194">
        <f>X162*K162</f>
        <v>22.596255</v>
      </c>
      <c r="Z162" s="194">
        <v>0</v>
      </c>
      <c r="AA162" s="195">
        <f>Z162*K162</f>
        <v>0</v>
      </c>
      <c r="AR162" s="100" t="s">
        <v>169</v>
      </c>
      <c r="AT162" s="100" t="s">
        <v>156</v>
      </c>
      <c r="AU162" s="100" t="s">
        <v>124</v>
      </c>
      <c r="AY162" s="100" t="s">
        <v>155</v>
      </c>
      <c r="BE162" s="196">
        <f>IF(U162="základní",N162,0)</f>
        <v>0</v>
      </c>
      <c r="BF162" s="196">
        <f>IF(U162="snížená",N162,0)</f>
        <v>0</v>
      </c>
      <c r="BG162" s="196">
        <f>IF(U162="zákl. přenesená",N162,0)</f>
        <v>0</v>
      </c>
      <c r="BH162" s="196">
        <f>IF(U162="sníž. přenesená",N162,0)</f>
        <v>0</v>
      </c>
      <c r="BI162" s="196">
        <f>IF(U162="nulová",N162,0)</f>
        <v>0</v>
      </c>
      <c r="BJ162" s="100" t="s">
        <v>22</v>
      </c>
      <c r="BK162" s="196">
        <f>ROUND(L162*K162,2)</f>
        <v>0</v>
      </c>
      <c r="BL162" s="100" t="s">
        <v>169</v>
      </c>
      <c r="BM162" s="100" t="s">
        <v>257</v>
      </c>
    </row>
    <row r="163" spans="2:51" s="206" customFormat="1" ht="22.5" customHeight="1">
      <c r="B163" s="201"/>
      <c r="C163" s="202"/>
      <c r="D163" s="202"/>
      <c r="E163" s="203" t="s">
        <v>5</v>
      </c>
      <c r="F163" s="342" t="s">
        <v>226</v>
      </c>
      <c r="G163" s="343"/>
      <c r="H163" s="343"/>
      <c r="I163" s="343"/>
      <c r="J163" s="202"/>
      <c r="K163" s="204" t="s">
        <v>5</v>
      </c>
      <c r="L163" s="244"/>
      <c r="M163" s="244"/>
      <c r="N163" s="202"/>
      <c r="O163" s="202"/>
      <c r="P163" s="202"/>
      <c r="Q163" s="202"/>
      <c r="R163" s="205"/>
      <c r="T163" s="207"/>
      <c r="U163" s="202"/>
      <c r="V163" s="202"/>
      <c r="W163" s="202"/>
      <c r="X163" s="202"/>
      <c r="Y163" s="202"/>
      <c r="Z163" s="202"/>
      <c r="AA163" s="208"/>
      <c r="AT163" s="209" t="s">
        <v>217</v>
      </c>
      <c r="AU163" s="209" t="s">
        <v>124</v>
      </c>
      <c r="AV163" s="206" t="s">
        <v>22</v>
      </c>
      <c r="AW163" s="206" t="s">
        <v>34</v>
      </c>
      <c r="AX163" s="206" t="s">
        <v>76</v>
      </c>
      <c r="AY163" s="209" t="s">
        <v>155</v>
      </c>
    </row>
    <row r="164" spans="2:51" s="215" customFormat="1" ht="31.5" customHeight="1">
      <c r="B164" s="210"/>
      <c r="C164" s="211"/>
      <c r="D164" s="211"/>
      <c r="E164" s="212" t="s">
        <v>5</v>
      </c>
      <c r="F164" s="347" t="s">
        <v>258</v>
      </c>
      <c r="G164" s="348"/>
      <c r="H164" s="348"/>
      <c r="I164" s="348"/>
      <c r="J164" s="211"/>
      <c r="K164" s="213">
        <v>169.575</v>
      </c>
      <c r="L164" s="245"/>
      <c r="M164" s="245"/>
      <c r="N164" s="211"/>
      <c r="O164" s="211"/>
      <c r="P164" s="211"/>
      <c r="Q164" s="211"/>
      <c r="R164" s="214"/>
      <c r="T164" s="216"/>
      <c r="U164" s="211"/>
      <c r="V164" s="211"/>
      <c r="W164" s="211"/>
      <c r="X164" s="211"/>
      <c r="Y164" s="211"/>
      <c r="Z164" s="211"/>
      <c r="AA164" s="217"/>
      <c r="AT164" s="218" t="s">
        <v>217</v>
      </c>
      <c r="AU164" s="218" t="s">
        <v>124</v>
      </c>
      <c r="AV164" s="215" t="s">
        <v>124</v>
      </c>
      <c r="AW164" s="215" t="s">
        <v>34</v>
      </c>
      <c r="AX164" s="215" t="s">
        <v>76</v>
      </c>
      <c r="AY164" s="218" t="s">
        <v>155</v>
      </c>
    </row>
    <row r="165" spans="2:51" s="206" customFormat="1" ht="22.5" customHeight="1">
      <c r="B165" s="201"/>
      <c r="C165" s="202"/>
      <c r="D165" s="202"/>
      <c r="E165" s="203" t="s">
        <v>5</v>
      </c>
      <c r="F165" s="349" t="s">
        <v>252</v>
      </c>
      <c r="G165" s="350"/>
      <c r="H165" s="350"/>
      <c r="I165" s="350"/>
      <c r="J165" s="202"/>
      <c r="K165" s="204" t="s">
        <v>5</v>
      </c>
      <c r="L165" s="244"/>
      <c r="M165" s="244"/>
      <c r="N165" s="202"/>
      <c r="O165" s="202"/>
      <c r="P165" s="202"/>
      <c r="Q165" s="202"/>
      <c r="R165" s="205"/>
      <c r="T165" s="207"/>
      <c r="U165" s="202"/>
      <c r="V165" s="202"/>
      <c r="W165" s="202"/>
      <c r="X165" s="202"/>
      <c r="Y165" s="202"/>
      <c r="Z165" s="202"/>
      <c r="AA165" s="208"/>
      <c r="AT165" s="209" t="s">
        <v>217</v>
      </c>
      <c r="AU165" s="209" t="s">
        <v>124</v>
      </c>
      <c r="AV165" s="206" t="s">
        <v>22</v>
      </c>
      <c r="AW165" s="206" t="s">
        <v>34</v>
      </c>
      <c r="AX165" s="206" t="s">
        <v>76</v>
      </c>
      <c r="AY165" s="209" t="s">
        <v>155</v>
      </c>
    </row>
    <row r="166" spans="2:51" s="215" customFormat="1" ht="22.5" customHeight="1">
      <c r="B166" s="210"/>
      <c r="C166" s="211"/>
      <c r="D166" s="211"/>
      <c r="E166" s="212" t="s">
        <v>5</v>
      </c>
      <c r="F166" s="347" t="s">
        <v>259</v>
      </c>
      <c r="G166" s="348"/>
      <c r="H166" s="348"/>
      <c r="I166" s="348"/>
      <c r="J166" s="211"/>
      <c r="K166" s="213">
        <v>-12</v>
      </c>
      <c r="L166" s="245"/>
      <c r="M166" s="245"/>
      <c r="N166" s="211"/>
      <c r="O166" s="211"/>
      <c r="P166" s="211"/>
      <c r="Q166" s="211"/>
      <c r="R166" s="214"/>
      <c r="T166" s="216"/>
      <c r="U166" s="211"/>
      <c r="V166" s="211"/>
      <c r="W166" s="211"/>
      <c r="X166" s="211"/>
      <c r="Y166" s="211"/>
      <c r="Z166" s="211"/>
      <c r="AA166" s="217"/>
      <c r="AT166" s="218" t="s">
        <v>217</v>
      </c>
      <c r="AU166" s="218" t="s">
        <v>124</v>
      </c>
      <c r="AV166" s="215" t="s">
        <v>124</v>
      </c>
      <c r="AW166" s="215" t="s">
        <v>34</v>
      </c>
      <c r="AX166" s="215" t="s">
        <v>76</v>
      </c>
      <c r="AY166" s="218" t="s">
        <v>155</v>
      </c>
    </row>
    <row r="167" spans="2:51" s="224" customFormat="1" ht="22.5" customHeight="1">
      <c r="B167" s="219"/>
      <c r="C167" s="220"/>
      <c r="D167" s="220"/>
      <c r="E167" s="221" t="s">
        <v>5</v>
      </c>
      <c r="F167" s="336" t="s">
        <v>222</v>
      </c>
      <c r="G167" s="337"/>
      <c r="H167" s="337"/>
      <c r="I167" s="337"/>
      <c r="J167" s="220"/>
      <c r="K167" s="222">
        <v>157.575</v>
      </c>
      <c r="L167" s="246"/>
      <c r="M167" s="246"/>
      <c r="N167" s="220"/>
      <c r="O167" s="220"/>
      <c r="P167" s="220"/>
      <c r="Q167" s="220"/>
      <c r="R167" s="223"/>
      <c r="T167" s="225"/>
      <c r="U167" s="220"/>
      <c r="V167" s="220"/>
      <c r="W167" s="220"/>
      <c r="X167" s="220"/>
      <c r="Y167" s="220"/>
      <c r="Z167" s="220"/>
      <c r="AA167" s="226"/>
      <c r="AT167" s="227" t="s">
        <v>217</v>
      </c>
      <c r="AU167" s="227" t="s">
        <v>124</v>
      </c>
      <c r="AV167" s="224" t="s">
        <v>169</v>
      </c>
      <c r="AW167" s="224" t="s">
        <v>34</v>
      </c>
      <c r="AX167" s="224" t="s">
        <v>22</v>
      </c>
      <c r="AY167" s="227" t="s">
        <v>155</v>
      </c>
    </row>
    <row r="168" spans="2:63" s="180" customFormat="1" ht="29.85" customHeight="1">
      <c r="B168" s="176"/>
      <c r="C168" s="177"/>
      <c r="D168" s="187" t="s">
        <v>184</v>
      </c>
      <c r="E168" s="187"/>
      <c r="F168" s="187"/>
      <c r="G168" s="187"/>
      <c r="H168" s="187"/>
      <c r="I168" s="187"/>
      <c r="J168" s="187"/>
      <c r="K168" s="187"/>
      <c r="L168" s="200"/>
      <c r="M168" s="200"/>
      <c r="N168" s="300">
        <f>BK168</f>
        <v>0</v>
      </c>
      <c r="O168" s="301"/>
      <c r="P168" s="301"/>
      <c r="Q168" s="301"/>
      <c r="R168" s="179"/>
      <c r="T168" s="181"/>
      <c r="U168" s="177"/>
      <c r="V168" s="177"/>
      <c r="W168" s="182">
        <f>SUM(W169:W180)</f>
        <v>0</v>
      </c>
      <c r="X168" s="177"/>
      <c r="Y168" s="182">
        <f>SUM(Y169:Y180)</f>
        <v>38.802099999999996</v>
      </c>
      <c r="Z168" s="177"/>
      <c r="AA168" s="183">
        <f>SUM(AA169:AA180)</f>
        <v>0</v>
      </c>
      <c r="AR168" s="184" t="s">
        <v>22</v>
      </c>
      <c r="AT168" s="185" t="s">
        <v>75</v>
      </c>
      <c r="AU168" s="185" t="s">
        <v>22</v>
      </c>
      <c r="AY168" s="184" t="s">
        <v>155</v>
      </c>
      <c r="BK168" s="186">
        <f>SUM(BK169:BK180)</f>
        <v>0</v>
      </c>
    </row>
    <row r="169" spans="2:65" s="110" customFormat="1" ht="44.25" customHeight="1">
      <c r="B169" s="111"/>
      <c r="C169" s="188" t="s">
        <v>260</v>
      </c>
      <c r="D169" s="188" t="s">
        <v>156</v>
      </c>
      <c r="E169" s="189" t="s">
        <v>261</v>
      </c>
      <c r="F169" s="316" t="s">
        <v>262</v>
      </c>
      <c r="G169" s="316"/>
      <c r="H169" s="316"/>
      <c r="I169" s="316"/>
      <c r="J169" s="190" t="s">
        <v>263</v>
      </c>
      <c r="K169" s="191">
        <f>K170+K172</f>
        <v>29.836</v>
      </c>
      <c r="L169" s="317"/>
      <c r="M169" s="317"/>
      <c r="N169" s="318">
        <f>ROUND(L169*K169,2)</f>
        <v>0</v>
      </c>
      <c r="O169" s="318"/>
      <c r="P169" s="318"/>
      <c r="Q169" s="318"/>
      <c r="R169" s="115"/>
      <c r="T169" s="192" t="s">
        <v>5</v>
      </c>
      <c r="U169" s="193" t="s">
        <v>41</v>
      </c>
      <c r="V169" s="194">
        <v>0</v>
      </c>
      <c r="W169" s="194">
        <f>V169*K169</f>
        <v>0</v>
      </c>
      <c r="X169" s="194">
        <v>1</v>
      </c>
      <c r="Y169" s="194">
        <f>X169*K169</f>
        <v>29.836</v>
      </c>
      <c r="Z169" s="194">
        <v>0</v>
      </c>
      <c r="AA169" s="195">
        <f>Z169*K169</f>
        <v>0</v>
      </c>
      <c r="AR169" s="100" t="s">
        <v>169</v>
      </c>
      <c r="AT169" s="100" t="s">
        <v>156</v>
      </c>
      <c r="AU169" s="100" t="s">
        <v>124</v>
      </c>
      <c r="AY169" s="100" t="s">
        <v>155</v>
      </c>
      <c r="BE169" s="196">
        <f>IF(U169="základní",N169,0)</f>
        <v>0</v>
      </c>
      <c r="BF169" s="196">
        <f>IF(U169="snížená",N169,0)</f>
        <v>0</v>
      </c>
      <c r="BG169" s="196">
        <f>IF(U169="zákl. přenesená",N169,0)</f>
        <v>0</v>
      </c>
      <c r="BH169" s="196">
        <f>IF(U169="sníž. přenesená",N169,0)</f>
        <v>0</v>
      </c>
      <c r="BI169" s="196">
        <f>IF(U169="nulová",N169,0)</f>
        <v>0</v>
      </c>
      <c r="BJ169" s="100" t="s">
        <v>22</v>
      </c>
      <c r="BK169" s="196">
        <f>ROUND(L169*K169,2)</f>
        <v>0</v>
      </c>
      <c r="BL169" s="100" t="s">
        <v>169</v>
      </c>
      <c r="BM169" s="100" t="s">
        <v>264</v>
      </c>
    </row>
    <row r="170" spans="2:51" s="215" customFormat="1" ht="22.5" customHeight="1">
      <c r="B170" s="210"/>
      <c r="C170" s="211"/>
      <c r="D170" s="211"/>
      <c r="E170" s="212" t="s">
        <v>5</v>
      </c>
      <c r="F170" s="353">
        <v>35.33</v>
      </c>
      <c r="G170" s="354"/>
      <c r="H170" s="354"/>
      <c r="I170" s="354"/>
      <c r="J170" s="211"/>
      <c r="K170" s="213">
        <v>35.33</v>
      </c>
      <c r="L170" s="245"/>
      <c r="M170" s="245"/>
      <c r="N170" s="211"/>
      <c r="O170" s="211"/>
      <c r="P170" s="211"/>
      <c r="Q170" s="211"/>
      <c r="R170" s="214"/>
      <c r="T170" s="216"/>
      <c r="U170" s="211"/>
      <c r="V170" s="211"/>
      <c r="W170" s="211"/>
      <c r="X170" s="211"/>
      <c r="Y170" s="211"/>
      <c r="Z170" s="211"/>
      <c r="AA170" s="217"/>
      <c r="AT170" s="218" t="s">
        <v>217</v>
      </c>
      <c r="AU170" s="218" t="s">
        <v>124</v>
      </c>
      <c r="AV170" s="215" t="s">
        <v>124</v>
      </c>
      <c r="AW170" s="215" t="s">
        <v>34</v>
      </c>
      <c r="AX170" s="215" t="s">
        <v>76</v>
      </c>
      <c r="AY170" s="218" t="s">
        <v>155</v>
      </c>
    </row>
    <row r="171" spans="2:51" s="206" customFormat="1" ht="22.5" customHeight="1">
      <c r="B171" s="201"/>
      <c r="C171" s="202"/>
      <c r="D171" s="202"/>
      <c r="E171" s="203" t="s">
        <v>5</v>
      </c>
      <c r="F171" s="349" t="s">
        <v>265</v>
      </c>
      <c r="G171" s="350"/>
      <c r="H171" s="350"/>
      <c r="I171" s="350"/>
      <c r="J171" s="202"/>
      <c r="K171" s="204" t="s">
        <v>5</v>
      </c>
      <c r="L171" s="244"/>
      <c r="M171" s="244"/>
      <c r="N171" s="202"/>
      <c r="O171" s="202"/>
      <c r="P171" s="202"/>
      <c r="Q171" s="202"/>
      <c r="R171" s="205"/>
      <c r="T171" s="207"/>
      <c r="U171" s="202"/>
      <c r="V171" s="202"/>
      <c r="W171" s="202"/>
      <c r="X171" s="202"/>
      <c r="Y171" s="202"/>
      <c r="Z171" s="202"/>
      <c r="AA171" s="208"/>
      <c r="AT171" s="209" t="s">
        <v>217</v>
      </c>
      <c r="AU171" s="209" t="s">
        <v>124</v>
      </c>
      <c r="AV171" s="206" t="s">
        <v>22</v>
      </c>
      <c r="AW171" s="206" t="s">
        <v>34</v>
      </c>
      <c r="AX171" s="206" t="s">
        <v>76</v>
      </c>
      <c r="AY171" s="209" t="s">
        <v>155</v>
      </c>
    </row>
    <row r="172" spans="2:51" s="215" customFormat="1" ht="22.5" customHeight="1">
      <c r="B172" s="210"/>
      <c r="C172" s="211"/>
      <c r="D172" s="211"/>
      <c r="E172" s="212" t="s">
        <v>5</v>
      </c>
      <c r="F172" s="347">
        <v>-5.494</v>
      </c>
      <c r="G172" s="348"/>
      <c r="H172" s="348"/>
      <c r="I172" s="348"/>
      <c r="J172" s="211"/>
      <c r="K172" s="213">
        <v>-5.494</v>
      </c>
      <c r="L172" s="245"/>
      <c r="M172" s="245"/>
      <c r="N172" s="211"/>
      <c r="O172" s="211"/>
      <c r="P172" s="211"/>
      <c r="Q172" s="211"/>
      <c r="R172" s="214"/>
      <c r="T172" s="216"/>
      <c r="U172" s="211"/>
      <c r="V172" s="211"/>
      <c r="W172" s="211"/>
      <c r="X172" s="211"/>
      <c r="Y172" s="211"/>
      <c r="Z172" s="211"/>
      <c r="AA172" s="217"/>
      <c r="AT172" s="218" t="s">
        <v>217</v>
      </c>
      <c r="AU172" s="218" t="s">
        <v>124</v>
      </c>
      <c r="AV172" s="215" t="s">
        <v>124</v>
      </c>
      <c r="AW172" s="215" t="s">
        <v>34</v>
      </c>
      <c r="AX172" s="215" t="s">
        <v>76</v>
      </c>
      <c r="AY172" s="218" t="s">
        <v>155</v>
      </c>
    </row>
    <row r="173" spans="2:51" s="224" customFormat="1" ht="22.5" customHeight="1">
      <c r="B173" s="219"/>
      <c r="C173" s="220"/>
      <c r="D173" s="220"/>
      <c r="E173" s="221" t="s">
        <v>5</v>
      </c>
      <c r="F173" s="336" t="s">
        <v>222</v>
      </c>
      <c r="G173" s="337"/>
      <c r="H173" s="337"/>
      <c r="I173" s="337"/>
      <c r="J173" s="220"/>
      <c r="K173" s="222">
        <f>F170+K172</f>
        <v>29.836</v>
      </c>
      <c r="L173" s="246"/>
      <c r="M173" s="246"/>
      <c r="N173" s="220"/>
      <c r="O173" s="220"/>
      <c r="P173" s="220"/>
      <c r="Q173" s="220"/>
      <c r="R173" s="223"/>
      <c r="T173" s="225"/>
      <c r="U173" s="220"/>
      <c r="V173" s="220"/>
      <c r="W173" s="220"/>
      <c r="X173" s="220"/>
      <c r="Y173" s="220"/>
      <c r="Z173" s="220"/>
      <c r="AA173" s="226"/>
      <c r="AT173" s="227" t="s">
        <v>217</v>
      </c>
      <c r="AU173" s="227" t="s">
        <v>124</v>
      </c>
      <c r="AV173" s="224" t="s">
        <v>169</v>
      </c>
      <c r="AW173" s="224" t="s">
        <v>34</v>
      </c>
      <c r="AX173" s="224" t="s">
        <v>22</v>
      </c>
      <c r="AY173" s="227" t="s">
        <v>155</v>
      </c>
    </row>
    <row r="174" spans="2:65" s="110" customFormat="1" ht="44.25" customHeight="1">
      <c r="B174" s="111"/>
      <c r="C174" s="188" t="s">
        <v>266</v>
      </c>
      <c r="D174" s="188" t="s">
        <v>156</v>
      </c>
      <c r="E174" s="189" t="s">
        <v>267</v>
      </c>
      <c r="F174" s="316" t="s">
        <v>268</v>
      </c>
      <c r="G174" s="316"/>
      <c r="H174" s="316"/>
      <c r="I174" s="316"/>
      <c r="J174" s="190" t="s">
        <v>263</v>
      </c>
      <c r="K174" s="191">
        <v>2</v>
      </c>
      <c r="L174" s="317"/>
      <c r="M174" s="317"/>
      <c r="N174" s="318">
        <f>ROUND(L174*K174,2)</f>
        <v>0</v>
      </c>
      <c r="O174" s="318"/>
      <c r="P174" s="318"/>
      <c r="Q174" s="318"/>
      <c r="R174" s="115"/>
      <c r="T174" s="192" t="s">
        <v>5</v>
      </c>
      <c r="U174" s="193" t="s">
        <v>41</v>
      </c>
      <c r="V174" s="194">
        <v>0</v>
      </c>
      <c r="W174" s="194">
        <f>V174*K174</f>
        <v>0</v>
      </c>
      <c r="X174" s="194">
        <v>1</v>
      </c>
      <c r="Y174" s="194">
        <f>X174*K174</f>
        <v>2</v>
      </c>
      <c r="Z174" s="194">
        <v>0</v>
      </c>
      <c r="AA174" s="195">
        <f>Z174*K174</f>
        <v>0</v>
      </c>
      <c r="AR174" s="100" t="s">
        <v>169</v>
      </c>
      <c r="AT174" s="100" t="s">
        <v>156</v>
      </c>
      <c r="AU174" s="100" t="s">
        <v>124</v>
      </c>
      <c r="AY174" s="100" t="s">
        <v>155</v>
      </c>
      <c r="BE174" s="196">
        <f>IF(U174="základní",N174,0)</f>
        <v>0</v>
      </c>
      <c r="BF174" s="196">
        <f>IF(U174="snížená",N174,0)</f>
        <v>0</v>
      </c>
      <c r="BG174" s="196">
        <f>IF(U174="zákl. přenesená",N174,0)</f>
        <v>0</v>
      </c>
      <c r="BH174" s="196">
        <f>IF(U174="sníž. přenesená",N174,0)</f>
        <v>0</v>
      </c>
      <c r="BI174" s="196">
        <f>IF(U174="nulová",N174,0)</f>
        <v>0</v>
      </c>
      <c r="BJ174" s="100" t="s">
        <v>22</v>
      </c>
      <c r="BK174" s="196">
        <f>ROUND(L174*K174,2)</f>
        <v>0</v>
      </c>
      <c r="BL174" s="100" t="s">
        <v>169</v>
      </c>
      <c r="BM174" s="100" t="s">
        <v>269</v>
      </c>
    </row>
    <row r="175" spans="2:65" s="110" customFormat="1" ht="44.25" customHeight="1">
      <c r="B175" s="111"/>
      <c r="C175" s="188" t="s">
        <v>270</v>
      </c>
      <c r="D175" s="188" t="s">
        <v>156</v>
      </c>
      <c r="E175" s="189" t="s">
        <v>271</v>
      </c>
      <c r="F175" s="316" t="s">
        <v>272</v>
      </c>
      <c r="G175" s="316"/>
      <c r="H175" s="316"/>
      <c r="I175" s="316"/>
      <c r="J175" s="190" t="s">
        <v>263</v>
      </c>
      <c r="K175" s="191">
        <v>1.5</v>
      </c>
      <c r="L175" s="317"/>
      <c r="M175" s="317"/>
      <c r="N175" s="318">
        <f>ROUND(L175*K175,2)</f>
        <v>0</v>
      </c>
      <c r="O175" s="318"/>
      <c r="P175" s="318"/>
      <c r="Q175" s="318"/>
      <c r="R175" s="115"/>
      <c r="T175" s="192" t="s">
        <v>5</v>
      </c>
      <c r="U175" s="193" t="s">
        <v>41</v>
      </c>
      <c r="V175" s="194">
        <v>0</v>
      </c>
      <c r="W175" s="194">
        <f>V175*K175</f>
        <v>0</v>
      </c>
      <c r="X175" s="194">
        <v>1</v>
      </c>
      <c r="Y175" s="194">
        <f>X175*K175</f>
        <v>1.5</v>
      </c>
      <c r="Z175" s="194">
        <v>0</v>
      </c>
      <c r="AA175" s="195">
        <f>Z175*K175</f>
        <v>0</v>
      </c>
      <c r="AR175" s="100" t="s">
        <v>169</v>
      </c>
      <c r="AT175" s="100" t="s">
        <v>156</v>
      </c>
      <c r="AU175" s="100" t="s">
        <v>124</v>
      </c>
      <c r="AY175" s="100" t="s">
        <v>155</v>
      </c>
      <c r="BE175" s="196">
        <f>IF(U175="základní",N175,0)</f>
        <v>0</v>
      </c>
      <c r="BF175" s="196">
        <f>IF(U175="snížená",N175,0)</f>
        <v>0</v>
      </c>
      <c r="BG175" s="196">
        <f>IF(U175="zákl. přenesená",N175,0)</f>
        <v>0</v>
      </c>
      <c r="BH175" s="196">
        <f>IF(U175="sníž. přenesená",N175,0)</f>
        <v>0</v>
      </c>
      <c r="BI175" s="196">
        <f>IF(U175="nulová",N175,0)</f>
        <v>0</v>
      </c>
      <c r="BJ175" s="100" t="s">
        <v>22</v>
      </c>
      <c r="BK175" s="196">
        <f>ROUND(L175*K175,2)</f>
        <v>0</v>
      </c>
      <c r="BL175" s="100" t="s">
        <v>169</v>
      </c>
      <c r="BM175" s="100" t="s">
        <v>273</v>
      </c>
    </row>
    <row r="176" spans="2:65" s="110" customFormat="1" ht="44.25" customHeight="1">
      <c r="B176" s="111"/>
      <c r="C176" s="188" t="s">
        <v>11</v>
      </c>
      <c r="D176" s="188" t="s">
        <v>156</v>
      </c>
      <c r="E176" s="189" t="s">
        <v>274</v>
      </c>
      <c r="F176" s="316" t="s">
        <v>275</v>
      </c>
      <c r="G176" s="316"/>
      <c r="H176" s="316"/>
      <c r="I176" s="316"/>
      <c r="J176" s="190" t="s">
        <v>276</v>
      </c>
      <c r="K176" s="191">
        <v>11.63</v>
      </c>
      <c r="L176" s="317"/>
      <c r="M176" s="317"/>
      <c r="N176" s="318">
        <f>ROUND(L176*K176,2)</f>
        <v>0</v>
      </c>
      <c r="O176" s="318"/>
      <c r="P176" s="318"/>
      <c r="Q176" s="318"/>
      <c r="R176" s="115"/>
      <c r="T176" s="192" t="s">
        <v>5</v>
      </c>
      <c r="U176" s="193" t="s">
        <v>41</v>
      </c>
      <c r="V176" s="194">
        <v>0</v>
      </c>
      <c r="W176" s="194">
        <f>V176*K176</f>
        <v>0</v>
      </c>
      <c r="X176" s="194">
        <v>0.47</v>
      </c>
      <c r="Y176" s="194">
        <f>X176*K176</f>
        <v>5.4661</v>
      </c>
      <c r="Z176" s="194">
        <v>0</v>
      </c>
      <c r="AA176" s="195">
        <f>Z176*K176</f>
        <v>0</v>
      </c>
      <c r="AR176" s="100" t="s">
        <v>169</v>
      </c>
      <c r="AT176" s="100" t="s">
        <v>156</v>
      </c>
      <c r="AU176" s="100" t="s">
        <v>124</v>
      </c>
      <c r="AY176" s="100" t="s">
        <v>155</v>
      </c>
      <c r="BE176" s="196">
        <f>IF(U176="základní",N176,0)</f>
        <v>0</v>
      </c>
      <c r="BF176" s="196">
        <f>IF(U176="snížená",N176,0)</f>
        <v>0</v>
      </c>
      <c r="BG176" s="196">
        <f>IF(U176="zákl. přenesená",N176,0)</f>
        <v>0</v>
      </c>
      <c r="BH176" s="196">
        <f>IF(U176="sníž. přenesená",N176,0)</f>
        <v>0</v>
      </c>
      <c r="BI176" s="196">
        <f>IF(U176="nulová",N176,0)</f>
        <v>0</v>
      </c>
      <c r="BJ176" s="100" t="s">
        <v>22</v>
      </c>
      <c r="BK176" s="196">
        <f>ROUND(L176*K176,2)</f>
        <v>0</v>
      </c>
      <c r="BL176" s="100" t="s">
        <v>169</v>
      </c>
      <c r="BM176" s="100" t="s">
        <v>277</v>
      </c>
    </row>
    <row r="177" spans="2:51" s="215" customFormat="1" ht="22.5" customHeight="1">
      <c r="B177" s="210"/>
      <c r="C177" s="211"/>
      <c r="D177" s="211"/>
      <c r="E177" s="212" t="s">
        <v>5</v>
      </c>
      <c r="F177" s="353" t="s">
        <v>278</v>
      </c>
      <c r="G177" s="354"/>
      <c r="H177" s="354"/>
      <c r="I177" s="354"/>
      <c r="J177" s="211"/>
      <c r="K177" s="213">
        <v>15.32</v>
      </c>
      <c r="L177" s="245"/>
      <c r="M177" s="245"/>
      <c r="N177" s="211"/>
      <c r="O177" s="211"/>
      <c r="P177" s="211"/>
      <c r="Q177" s="211"/>
      <c r="R177" s="214"/>
      <c r="T177" s="216"/>
      <c r="U177" s="211"/>
      <c r="V177" s="211"/>
      <c r="W177" s="211"/>
      <c r="X177" s="211"/>
      <c r="Y177" s="211"/>
      <c r="Z177" s="211"/>
      <c r="AA177" s="217"/>
      <c r="AT177" s="218" t="s">
        <v>217</v>
      </c>
      <c r="AU177" s="218" t="s">
        <v>124</v>
      </c>
      <c r="AV177" s="215" t="s">
        <v>124</v>
      </c>
      <c r="AW177" s="215" t="s">
        <v>34</v>
      </c>
      <c r="AX177" s="215" t="s">
        <v>76</v>
      </c>
      <c r="AY177" s="218" t="s">
        <v>155</v>
      </c>
    </row>
    <row r="178" spans="2:51" s="206" customFormat="1" ht="22.5" customHeight="1">
      <c r="B178" s="201"/>
      <c r="C178" s="202"/>
      <c r="D178" s="202"/>
      <c r="E178" s="203" t="s">
        <v>5</v>
      </c>
      <c r="F178" s="349" t="s">
        <v>265</v>
      </c>
      <c r="G178" s="350"/>
      <c r="H178" s="350"/>
      <c r="I178" s="350"/>
      <c r="J178" s="202"/>
      <c r="K178" s="204" t="s">
        <v>5</v>
      </c>
      <c r="L178" s="244"/>
      <c r="M178" s="244"/>
      <c r="N178" s="202"/>
      <c r="O178" s="202"/>
      <c r="P178" s="202"/>
      <c r="Q178" s="202"/>
      <c r="R178" s="205"/>
      <c r="T178" s="207"/>
      <c r="U178" s="202"/>
      <c r="V178" s="202"/>
      <c r="W178" s="202"/>
      <c r="X178" s="202"/>
      <c r="Y178" s="202"/>
      <c r="Z178" s="202"/>
      <c r="AA178" s="208"/>
      <c r="AT178" s="209" t="s">
        <v>217</v>
      </c>
      <c r="AU178" s="209" t="s">
        <v>124</v>
      </c>
      <c r="AV178" s="206" t="s">
        <v>22</v>
      </c>
      <c r="AW178" s="206" t="s">
        <v>34</v>
      </c>
      <c r="AX178" s="206" t="s">
        <v>76</v>
      </c>
      <c r="AY178" s="209" t="s">
        <v>155</v>
      </c>
    </row>
    <row r="179" spans="2:51" s="215" customFormat="1" ht="22.5" customHeight="1">
      <c r="B179" s="210"/>
      <c r="C179" s="211"/>
      <c r="D179" s="211"/>
      <c r="E179" s="212" t="s">
        <v>5</v>
      </c>
      <c r="F179" s="347" t="s">
        <v>279</v>
      </c>
      <c r="G179" s="348"/>
      <c r="H179" s="348"/>
      <c r="I179" s="348"/>
      <c r="J179" s="211"/>
      <c r="K179" s="213">
        <v>-3.69</v>
      </c>
      <c r="L179" s="245"/>
      <c r="M179" s="245"/>
      <c r="N179" s="211"/>
      <c r="O179" s="211"/>
      <c r="P179" s="211"/>
      <c r="Q179" s="211"/>
      <c r="R179" s="214"/>
      <c r="T179" s="216"/>
      <c r="U179" s="211"/>
      <c r="V179" s="211"/>
      <c r="W179" s="211"/>
      <c r="X179" s="211"/>
      <c r="Y179" s="211"/>
      <c r="Z179" s="211"/>
      <c r="AA179" s="217"/>
      <c r="AT179" s="218" t="s">
        <v>217</v>
      </c>
      <c r="AU179" s="218" t="s">
        <v>124</v>
      </c>
      <c r="AV179" s="215" t="s">
        <v>124</v>
      </c>
      <c r="AW179" s="215" t="s">
        <v>34</v>
      </c>
      <c r="AX179" s="215" t="s">
        <v>76</v>
      </c>
      <c r="AY179" s="218" t="s">
        <v>155</v>
      </c>
    </row>
    <row r="180" spans="2:51" s="224" customFormat="1" ht="22.5" customHeight="1">
      <c r="B180" s="219"/>
      <c r="C180" s="220"/>
      <c r="D180" s="220"/>
      <c r="E180" s="221" t="s">
        <v>5</v>
      </c>
      <c r="F180" s="336" t="s">
        <v>222</v>
      </c>
      <c r="G180" s="337"/>
      <c r="H180" s="337"/>
      <c r="I180" s="337"/>
      <c r="J180" s="220"/>
      <c r="K180" s="222">
        <v>11.63</v>
      </c>
      <c r="L180" s="246"/>
      <c r="M180" s="246"/>
      <c r="N180" s="220"/>
      <c r="O180" s="220"/>
      <c r="P180" s="220"/>
      <c r="Q180" s="220"/>
      <c r="R180" s="223"/>
      <c r="T180" s="225"/>
      <c r="U180" s="220"/>
      <c r="V180" s="220"/>
      <c r="W180" s="220"/>
      <c r="X180" s="220"/>
      <c r="Y180" s="220"/>
      <c r="Z180" s="220"/>
      <c r="AA180" s="226"/>
      <c r="AT180" s="227" t="s">
        <v>217</v>
      </c>
      <c r="AU180" s="227" t="s">
        <v>124</v>
      </c>
      <c r="AV180" s="224" t="s">
        <v>169</v>
      </c>
      <c r="AW180" s="224" t="s">
        <v>34</v>
      </c>
      <c r="AX180" s="224" t="s">
        <v>22</v>
      </c>
      <c r="AY180" s="227" t="s">
        <v>155</v>
      </c>
    </row>
    <row r="181" spans="2:63" s="180" customFormat="1" ht="29.85" customHeight="1">
      <c r="B181" s="176"/>
      <c r="C181" s="177"/>
      <c r="D181" s="187" t="s">
        <v>185</v>
      </c>
      <c r="E181" s="187"/>
      <c r="F181" s="187"/>
      <c r="G181" s="187"/>
      <c r="H181" s="187"/>
      <c r="I181" s="187"/>
      <c r="J181" s="187"/>
      <c r="K181" s="187"/>
      <c r="L181" s="200"/>
      <c r="M181" s="200"/>
      <c r="N181" s="300">
        <f>BK181</f>
        <v>0</v>
      </c>
      <c r="O181" s="301"/>
      <c r="P181" s="301"/>
      <c r="Q181" s="301"/>
      <c r="R181" s="179"/>
      <c r="T181" s="181"/>
      <c r="U181" s="177"/>
      <c r="V181" s="177"/>
      <c r="W181" s="182">
        <f>SUM(W182:W192)</f>
        <v>219.40892</v>
      </c>
      <c r="X181" s="177"/>
      <c r="Y181" s="182">
        <f>SUM(Y182:Y192)</f>
        <v>8.06735768</v>
      </c>
      <c r="Z181" s="177"/>
      <c r="AA181" s="183">
        <f>SUM(AA182:AA192)</f>
        <v>0</v>
      </c>
      <c r="AR181" s="184" t="s">
        <v>22</v>
      </c>
      <c r="AT181" s="185" t="s">
        <v>75</v>
      </c>
      <c r="AU181" s="185" t="s">
        <v>22</v>
      </c>
      <c r="AY181" s="184" t="s">
        <v>155</v>
      </c>
      <c r="BK181" s="186">
        <f>SUM(BK182:BK192)</f>
        <v>0</v>
      </c>
    </row>
    <row r="182" spans="2:65" s="110" customFormat="1" ht="31.5" customHeight="1">
      <c r="B182" s="111"/>
      <c r="C182" s="188" t="s">
        <v>280</v>
      </c>
      <c r="D182" s="188" t="s">
        <v>156</v>
      </c>
      <c r="E182" s="189" t="s">
        <v>281</v>
      </c>
      <c r="F182" s="316" t="s">
        <v>282</v>
      </c>
      <c r="G182" s="316"/>
      <c r="H182" s="316"/>
      <c r="I182" s="316"/>
      <c r="J182" s="190" t="s">
        <v>214</v>
      </c>
      <c r="K182" s="191">
        <v>100.6</v>
      </c>
      <c r="L182" s="317"/>
      <c r="M182" s="317"/>
      <c r="N182" s="318">
        <f>ROUND(L182*K182,2)</f>
        <v>0</v>
      </c>
      <c r="O182" s="318"/>
      <c r="P182" s="318"/>
      <c r="Q182" s="318"/>
      <c r="R182" s="115"/>
      <c r="T182" s="192" t="s">
        <v>5</v>
      </c>
      <c r="U182" s="193" t="s">
        <v>41</v>
      </c>
      <c r="V182" s="194">
        <v>0.27</v>
      </c>
      <c r="W182" s="194">
        <f>V182*K182</f>
        <v>27.162</v>
      </c>
      <c r="X182" s="194">
        <v>0.00546</v>
      </c>
      <c r="Y182" s="194">
        <f>X182*K182</f>
        <v>0.5492759999999999</v>
      </c>
      <c r="Z182" s="194">
        <v>0</v>
      </c>
      <c r="AA182" s="195">
        <f>Z182*K182</f>
        <v>0</v>
      </c>
      <c r="AR182" s="100" t="s">
        <v>169</v>
      </c>
      <c r="AT182" s="100" t="s">
        <v>156</v>
      </c>
      <c r="AU182" s="100" t="s">
        <v>124</v>
      </c>
      <c r="AY182" s="100" t="s">
        <v>155</v>
      </c>
      <c r="BE182" s="196">
        <f>IF(U182="základní",N182,0)</f>
        <v>0</v>
      </c>
      <c r="BF182" s="196">
        <f>IF(U182="snížená",N182,0)</f>
        <v>0</v>
      </c>
      <c r="BG182" s="196">
        <f>IF(U182="zákl. přenesená",N182,0)</f>
        <v>0</v>
      </c>
      <c r="BH182" s="196">
        <f>IF(U182="sníž. přenesená",N182,0)</f>
        <v>0</v>
      </c>
      <c r="BI182" s="196">
        <f>IF(U182="nulová",N182,0)</f>
        <v>0</v>
      </c>
      <c r="BJ182" s="100" t="s">
        <v>22</v>
      </c>
      <c r="BK182" s="196">
        <f>ROUND(L182*K182,2)</f>
        <v>0</v>
      </c>
      <c r="BL182" s="100" t="s">
        <v>169</v>
      </c>
      <c r="BM182" s="100" t="s">
        <v>283</v>
      </c>
    </row>
    <row r="183" spans="2:51" s="206" customFormat="1" ht="22.5" customHeight="1">
      <c r="B183" s="201"/>
      <c r="C183" s="202"/>
      <c r="D183" s="202"/>
      <c r="E183" s="203" t="s">
        <v>5</v>
      </c>
      <c r="F183" s="342" t="s">
        <v>284</v>
      </c>
      <c r="G183" s="343"/>
      <c r="H183" s="343"/>
      <c r="I183" s="343"/>
      <c r="J183" s="202"/>
      <c r="K183" s="204" t="s">
        <v>5</v>
      </c>
      <c r="L183" s="244"/>
      <c r="M183" s="244"/>
      <c r="N183" s="202"/>
      <c r="O183" s="202"/>
      <c r="P183" s="202"/>
      <c r="Q183" s="202"/>
      <c r="R183" s="205"/>
      <c r="T183" s="207"/>
      <c r="U183" s="202"/>
      <c r="V183" s="202"/>
      <c r="W183" s="202"/>
      <c r="X183" s="202"/>
      <c r="Y183" s="202"/>
      <c r="Z183" s="202"/>
      <c r="AA183" s="208"/>
      <c r="AT183" s="209" t="s">
        <v>217</v>
      </c>
      <c r="AU183" s="209" t="s">
        <v>124</v>
      </c>
      <c r="AV183" s="206" t="s">
        <v>22</v>
      </c>
      <c r="AW183" s="206" t="s">
        <v>34</v>
      </c>
      <c r="AX183" s="206" t="s">
        <v>76</v>
      </c>
      <c r="AY183" s="209" t="s">
        <v>155</v>
      </c>
    </row>
    <row r="184" spans="2:51" s="215" customFormat="1" ht="44.25" customHeight="1">
      <c r="B184" s="210"/>
      <c r="C184" s="211"/>
      <c r="D184" s="211"/>
      <c r="E184" s="212" t="s">
        <v>5</v>
      </c>
      <c r="F184" s="347" t="s">
        <v>285</v>
      </c>
      <c r="G184" s="348"/>
      <c r="H184" s="348"/>
      <c r="I184" s="348"/>
      <c r="J184" s="211"/>
      <c r="K184" s="213">
        <v>46.6</v>
      </c>
      <c r="L184" s="245"/>
      <c r="M184" s="245"/>
      <c r="N184" s="211"/>
      <c r="O184" s="211"/>
      <c r="P184" s="211"/>
      <c r="Q184" s="211"/>
      <c r="R184" s="214"/>
      <c r="T184" s="216"/>
      <c r="U184" s="211"/>
      <c r="V184" s="211"/>
      <c r="W184" s="211"/>
      <c r="X184" s="211"/>
      <c r="Y184" s="211"/>
      <c r="Z184" s="211"/>
      <c r="AA184" s="217"/>
      <c r="AT184" s="218" t="s">
        <v>217</v>
      </c>
      <c r="AU184" s="218" t="s">
        <v>124</v>
      </c>
      <c r="AV184" s="215" t="s">
        <v>124</v>
      </c>
      <c r="AW184" s="215" t="s">
        <v>34</v>
      </c>
      <c r="AX184" s="215" t="s">
        <v>76</v>
      </c>
      <c r="AY184" s="218" t="s">
        <v>155</v>
      </c>
    </row>
    <row r="185" spans="2:51" s="215" customFormat="1" ht="44.25" customHeight="1">
      <c r="B185" s="210"/>
      <c r="C185" s="211"/>
      <c r="D185" s="211"/>
      <c r="E185" s="212" t="s">
        <v>5</v>
      </c>
      <c r="F185" s="347" t="s">
        <v>286</v>
      </c>
      <c r="G185" s="348"/>
      <c r="H185" s="348"/>
      <c r="I185" s="348"/>
      <c r="J185" s="211"/>
      <c r="K185" s="213">
        <v>54</v>
      </c>
      <c r="L185" s="245"/>
      <c r="M185" s="245"/>
      <c r="N185" s="211"/>
      <c r="O185" s="211"/>
      <c r="P185" s="211"/>
      <c r="Q185" s="211"/>
      <c r="R185" s="214"/>
      <c r="T185" s="216"/>
      <c r="U185" s="211"/>
      <c r="V185" s="211"/>
      <c r="W185" s="211"/>
      <c r="X185" s="211"/>
      <c r="Y185" s="211"/>
      <c r="Z185" s="211"/>
      <c r="AA185" s="217"/>
      <c r="AT185" s="218" t="s">
        <v>217</v>
      </c>
      <c r="AU185" s="218" t="s">
        <v>124</v>
      </c>
      <c r="AV185" s="215" t="s">
        <v>124</v>
      </c>
      <c r="AW185" s="215" t="s">
        <v>34</v>
      </c>
      <c r="AX185" s="215" t="s">
        <v>76</v>
      </c>
      <c r="AY185" s="218" t="s">
        <v>155</v>
      </c>
    </row>
    <row r="186" spans="2:51" s="224" customFormat="1" ht="22.5" customHeight="1">
      <c r="B186" s="219"/>
      <c r="C186" s="220"/>
      <c r="D186" s="220"/>
      <c r="E186" s="221" t="s">
        <v>5</v>
      </c>
      <c r="F186" s="336" t="s">
        <v>222</v>
      </c>
      <c r="G186" s="337"/>
      <c r="H186" s="337"/>
      <c r="I186" s="337"/>
      <c r="J186" s="220"/>
      <c r="K186" s="222">
        <v>100.6</v>
      </c>
      <c r="L186" s="246"/>
      <c r="M186" s="246"/>
      <c r="N186" s="220"/>
      <c r="O186" s="220"/>
      <c r="P186" s="220"/>
      <c r="Q186" s="220"/>
      <c r="R186" s="223"/>
      <c r="T186" s="225"/>
      <c r="U186" s="220"/>
      <c r="V186" s="220"/>
      <c r="W186" s="220"/>
      <c r="X186" s="220"/>
      <c r="Y186" s="220"/>
      <c r="Z186" s="220"/>
      <c r="AA186" s="226"/>
      <c r="AT186" s="227" t="s">
        <v>217</v>
      </c>
      <c r="AU186" s="227" t="s">
        <v>124</v>
      </c>
      <c r="AV186" s="224" t="s">
        <v>169</v>
      </c>
      <c r="AW186" s="224" t="s">
        <v>6</v>
      </c>
      <c r="AX186" s="224" t="s">
        <v>22</v>
      </c>
      <c r="AY186" s="227" t="s">
        <v>155</v>
      </c>
    </row>
    <row r="187" spans="2:65" s="110" customFormat="1" ht="31.5" customHeight="1">
      <c r="B187" s="111"/>
      <c r="C187" s="188" t="s">
        <v>287</v>
      </c>
      <c r="D187" s="188" t="s">
        <v>156</v>
      </c>
      <c r="E187" s="189" t="s">
        <v>288</v>
      </c>
      <c r="F187" s="316" t="s">
        <v>289</v>
      </c>
      <c r="G187" s="316"/>
      <c r="H187" s="316"/>
      <c r="I187" s="316"/>
      <c r="J187" s="190" t="s">
        <v>214</v>
      </c>
      <c r="K187" s="191">
        <v>409.036</v>
      </c>
      <c r="L187" s="317"/>
      <c r="M187" s="317"/>
      <c r="N187" s="318">
        <f>ROUND(L187*K187,2)</f>
        <v>0</v>
      </c>
      <c r="O187" s="318"/>
      <c r="P187" s="318"/>
      <c r="Q187" s="318"/>
      <c r="R187" s="115"/>
      <c r="T187" s="192" t="s">
        <v>5</v>
      </c>
      <c r="U187" s="193" t="s">
        <v>41</v>
      </c>
      <c r="V187" s="194">
        <v>0.47</v>
      </c>
      <c r="W187" s="194">
        <f>V187*K187</f>
        <v>192.24692</v>
      </c>
      <c r="X187" s="194">
        <v>0.01838</v>
      </c>
      <c r="Y187" s="194">
        <f>X187*K187</f>
        <v>7.51808168</v>
      </c>
      <c r="Z187" s="194">
        <v>0</v>
      </c>
      <c r="AA187" s="195">
        <f>Z187*K187</f>
        <v>0</v>
      </c>
      <c r="AR187" s="100" t="s">
        <v>169</v>
      </c>
      <c r="AT187" s="100" t="s">
        <v>156</v>
      </c>
      <c r="AU187" s="100" t="s">
        <v>124</v>
      </c>
      <c r="AY187" s="100" t="s">
        <v>155</v>
      </c>
      <c r="BE187" s="196">
        <f>IF(U187="základní",N187,0)</f>
        <v>0</v>
      </c>
      <c r="BF187" s="196">
        <f>IF(U187="snížená",N187,0)</f>
        <v>0</v>
      </c>
      <c r="BG187" s="196">
        <f>IF(U187="zákl. přenesená",N187,0)</f>
        <v>0</v>
      </c>
      <c r="BH187" s="196">
        <f>IF(U187="sníž. přenesená",N187,0)</f>
        <v>0</v>
      </c>
      <c r="BI187" s="196">
        <f>IF(U187="nulová",N187,0)</f>
        <v>0</v>
      </c>
      <c r="BJ187" s="100" t="s">
        <v>22</v>
      </c>
      <c r="BK187" s="196">
        <f>ROUND(L187*K187,2)</f>
        <v>0</v>
      </c>
      <c r="BL187" s="100" t="s">
        <v>169</v>
      </c>
      <c r="BM187" s="100" t="s">
        <v>290</v>
      </c>
    </row>
    <row r="188" spans="2:51" s="206" customFormat="1" ht="22.5" customHeight="1">
      <c r="B188" s="201"/>
      <c r="C188" s="202"/>
      <c r="D188" s="202"/>
      <c r="E188" s="203" t="s">
        <v>5</v>
      </c>
      <c r="F188" s="342" t="s">
        <v>291</v>
      </c>
      <c r="G188" s="343"/>
      <c r="H188" s="343"/>
      <c r="I188" s="343"/>
      <c r="J188" s="202"/>
      <c r="K188" s="204" t="s">
        <v>5</v>
      </c>
      <c r="L188" s="244"/>
      <c r="M188" s="244"/>
      <c r="N188" s="202"/>
      <c r="O188" s="202"/>
      <c r="P188" s="202"/>
      <c r="Q188" s="202"/>
      <c r="R188" s="205"/>
      <c r="T188" s="207"/>
      <c r="U188" s="202"/>
      <c r="V188" s="202"/>
      <c r="W188" s="202"/>
      <c r="X188" s="202"/>
      <c r="Y188" s="202"/>
      <c r="Z188" s="202"/>
      <c r="AA188" s="208"/>
      <c r="AT188" s="209" t="s">
        <v>217</v>
      </c>
      <c r="AU188" s="209" t="s">
        <v>124</v>
      </c>
      <c r="AV188" s="206" t="s">
        <v>22</v>
      </c>
      <c r="AW188" s="206" t="s">
        <v>34</v>
      </c>
      <c r="AX188" s="206" t="s">
        <v>76</v>
      </c>
      <c r="AY188" s="209" t="s">
        <v>155</v>
      </c>
    </row>
    <row r="189" spans="2:51" s="215" customFormat="1" ht="22.5" customHeight="1">
      <c r="B189" s="210"/>
      <c r="C189" s="211"/>
      <c r="D189" s="211"/>
      <c r="E189" s="212" t="s">
        <v>5</v>
      </c>
      <c r="F189" s="347" t="s">
        <v>292</v>
      </c>
      <c r="G189" s="348"/>
      <c r="H189" s="348"/>
      <c r="I189" s="348"/>
      <c r="J189" s="211"/>
      <c r="K189" s="213">
        <v>407.596</v>
      </c>
      <c r="L189" s="245"/>
      <c r="M189" s="245"/>
      <c r="N189" s="211"/>
      <c r="O189" s="211"/>
      <c r="P189" s="211"/>
      <c r="Q189" s="211"/>
      <c r="R189" s="214"/>
      <c r="T189" s="216"/>
      <c r="U189" s="211"/>
      <c r="V189" s="211"/>
      <c r="W189" s="211"/>
      <c r="X189" s="211"/>
      <c r="Y189" s="211"/>
      <c r="Z189" s="211"/>
      <c r="AA189" s="217"/>
      <c r="AT189" s="218" t="s">
        <v>217</v>
      </c>
      <c r="AU189" s="218" t="s">
        <v>124</v>
      </c>
      <c r="AV189" s="215" t="s">
        <v>124</v>
      </c>
      <c r="AW189" s="215" t="s">
        <v>34</v>
      </c>
      <c r="AX189" s="215" t="s">
        <v>76</v>
      </c>
      <c r="AY189" s="218" t="s">
        <v>155</v>
      </c>
    </row>
    <row r="190" spans="2:51" s="206" customFormat="1" ht="22.5" customHeight="1">
      <c r="B190" s="201"/>
      <c r="C190" s="202"/>
      <c r="D190" s="202"/>
      <c r="E190" s="203" t="s">
        <v>5</v>
      </c>
      <c r="F190" s="349" t="s">
        <v>293</v>
      </c>
      <c r="G190" s="350"/>
      <c r="H190" s="350"/>
      <c r="I190" s="350"/>
      <c r="J190" s="202"/>
      <c r="K190" s="204" t="s">
        <v>5</v>
      </c>
      <c r="L190" s="244"/>
      <c r="M190" s="244"/>
      <c r="N190" s="202"/>
      <c r="O190" s="202"/>
      <c r="P190" s="202"/>
      <c r="Q190" s="202"/>
      <c r="R190" s="205"/>
      <c r="T190" s="207"/>
      <c r="U190" s="202"/>
      <c r="V190" s="202"/>
      <c r="W190" s="202"/>
      <c r="X190" s="202"/>
      <c r="Y190" s="202"/>
      <c r="Z190" s="202"/>
      <c r="AA190" s="208"/>
      <c r="AT190" s="209" t="s">
        <v>217</v>
      </c>
      <c r="AU190" s="209" t="s">
        <v>124</v>
      </c>
      <c r="AV190" s="206" t="s">
        <v>22</v>
      </c>
      <c r="AW190" s="206" t="s">
        <v>34</v>
      </c>
      <c r="AX190" s="206" t="s">
        <v>76</v>
      </c>
      <c r="AY190" s="209" t="s">
        <v>155</v>
      </c>
    </row>
    <row r="191" spans="2:51" s="215" customFormat="1" ht="22.5" customHeight="1">
      <c r="B191" s="210"/>
      <c r="C191" s="211"/>
      <c r="D191" s="211"/>
      <c r="E191" s="212" t="s">
        <v>5</v>
      </c>
      <c r="F191" s="347" t="s">
        <v>294</v>
      </c>
      <c r="G191" s="348"/>
      <c r="H191" s="348"/>
      <c r="I191" s="348"/>
      <c r="J191" s="211"/>
      <c r="K191" s="213">
        <v>1.44</v>
      </c>
      <c r="L191" s="245"/>
      <c r="M191" s="245"/>
      <c r="N191" s="211"/>
      <c r="O191" s="211"/>
      <c r="P191" s="211"/>
      <c r="Q191" s="211"/>
      <c r="R191" s="214"/>
      <c r="T191" s="216"/>
      <c r="U191" s="211"/>
      <c r="V191" s="211"/>
      <c r="W191" s="211"/>
      <c r="X191" s="211"/>
      <c r="Y191" s="211"/>
      <c r="Z191" s="211"/>
      <c r="AA191" s="217"/>
      <c r="AT191" s="218" t="s">
        <v>217</v>
      </c>
      <c r="AU191" s="218" t="s">
        <v>124</v>
      </c>
      <c r="AV191" s="215" t="s">
        <v>124</v>
      </c>
      <c r="AW191" s="215" t="s">
        <v>34</v>
      </c>
      <c r="AX191" s="215" t="s">
        <v>76</v>
      </c>
      <c r="AY191" s="218" t="s">
        <v>155</v>
      </c>
    </row>
    <row r="192" spans="2:51" s="224" customFormat="1" ht="22.5" customHeight="1">
      <c r="B192" s="219"/>
      <c r="C192" s="220"/>
      <c r="D192" s="220"/>
      <c r="E192" s="221" t="s">
        <v>5</v>
      </c>
      <c r="F192" s="336" t="s">
        <v>222</v>
      </c>
      <c r="G192" s="337"/>
      <c r="H192" s="337"/>
      <c r="I192" s="337"/>
      <c r="J192" s="220"/>
      <c r="K192" s="222">
        <v>409.036</v>
      </c>
      <c r="L192" s="246"/>
      <c r="M192" s="246"/>
      <c r="N192" s="220"/>
      <c r="O192" s="220"/>
      <c r="P192" s="220"/>
      <c r="Q192" s="220"/>
      <c r="R192" s="223"/>
      <c r="T192" s="225"/>
      <c r="U192" s="220"/>
      <c r="V192" s="220"/>
      <c r="W192" s="220"/>
      <c r="X192" s="220"/>
      <c r="Y192" s="220"/>
      <c r="Z192" s="220"/>
      <c r="AA192" s="226"/>
      <c r="AT192" s="227" t="s">
        <v>217</v>
      </c>
      <c r="AU192" s="227" t="s">
        <v>124</v>
      </c>
      <c r="AV192" s="224" t="s">
        <v>169</v>
      </c>
      <c r="AW192" s="224" t="s">
        <v>34</v>
      </c>
      <c r="AX192" s="224" t="s">
        <v>22</v>
      </c>
      <c r="AY192" s="227" t="s">
        <v>155</v>
      </c>
    </row>
    <row r="193" spans="2:63" s="180" customFormat="1" ht="29.85" customHeight="1">
      <c r="B193" s="176"/>
      <c r="C193" s="177"/>
      <c r="D193" s="187" t="s">
        <v>186</v>
      </c>
      <c r="E193" s="187"/>
      <c r="F193" s="187"/>
      <c r="G193" s="187"/>
      <c r="H193" s="187"/>
      <c r="I193" s="187"/>
      <c r="J193" s="187"/>
      <c r="K193" s="187"/>
      <c r="L193" s="200"/>
      <c r="M193" s="200"/>
      <c r="N193" s="300">
        <f>BK193</f>
        <v>0</v>
      </c>
      <c r="O193" s="301"/>
      <c r="P193" s="301"/>
      <c r="Q193" s="301"/>
      <c r="R193" s="179"/>
      <c r="T193" s="181"/>
      <c r="U193" s="177"/>
      <c r="V193" s="177"/>
      <c r="W193" s="182">
        <f>SUM(W194:W211)</f>
        <v>564.486225</v>
      </c>
      <c r="X193" s="177"/>
      <c r="Y193" s="182">
        <f>SUM(Y194:Y211)</f>
        <v>10.446534</v>
      </c>
      <c r="Z193" s="177"/>
      <c r="AA193" s="183">
        <f>SUM(AA194:AA211)</f>
        <v>0</v>
      </c>
      <c r="AR193" s="184" t="s">
        <v>22</v>
      </c>
      <c r="AT193" s="185" t="s">
        <v>75</v>
      </c>
      <c r="AU193" s="185" t="s">
        <v>22</v>
      </c>
      <c r="AY193" s="184" t="s">
        <v>155</v>
      </c>
      <c r="BK193" s="186">
        <f>SUM(BK194:BK211)</f>
        <v>0</v>
      </c>
    </row>
    <row r="194" spans="2:65" s="110" customFormat="1" ht="31.5" customHeight="1">
      <c r="B194" s="111"/>
      <c r="C194" s="188" t="s">
        <v>295</v>
      </c>
      <c r="D194" s="188" t="s">
        <v>156</v>
      </c>
      <c r="E194" s="189" t="s">
        <v>296</v>
      </c>
      <c r="F194" s="316" t="s">
        <v>297</v>
      </c>
      <c r="G194" s="316"/>
      <c r="H194" s="316"/>
      <c r="I194" s="316"/>
      <c r="J194" s="190" t="s">
        <v>214</v>
      </c>
      <c r="K194" s="191">
        <v>464.486</v>
      </c>
      <c r="L194" s="317"/>
      <c r="M194" s="317"/>
      <c r="N194" s="318">
        <f>ROUND(L194*K194,2)</f>
        <v>0</v>
      </c>
      <c r="O194" s="318"/>
      <c r="P194" s="318"/>
      <c r="Q194" s="318"/>
      <c r="R194" s="115"/>
      <c r="T194" s="192" t="s">
        <v>5</v>
      </c>
      <c r="U194" s="193" t="s">
        <v>41</v>
      </c>
      <c r="V194" s="194">
        <v>0.453</v>
      </c>
      <c r="W194" s="194">
        <f>V194*K194</f>
        <v>210.412158</v>
      </c>
      <c r="X194" s="194">
        <v>0</v>
      </c>
      <c r="Y194" s="194">
        <f>X194*K194</f>
        <v>0</v>
      </c>
      <c r="Z194" s="194">
        <v>0</v>
      </c>
      <c r="AA194" s="195">
        <f>Z194*K194</f>
        <v>0</v>
      </c>
      <c r="AR194" s="100" t="s">
        <v>169</v>
      </c>
      <c r="AT194" s="100" t="s">
        <v>156</v>
      </c>
      <c r="AU194" s="100" t="s">
        <v>124</v>
      </c>
      <c r="AY194" s="100" t="s">
        <v>155</v>
      </c>
      <c r="BE194" s="196">
        <f>IF(U194="základní",N194,0)</f>
        <v>0</v>
      </c>
      <c r="BF194" s="196">
        <f>IF(U194="snížená",N194,0)</f>
        <v>0</v>
      </c>
      <c r="BG194" s="196">
        <f>IF(U194="zákl. přenesená",N194,0)</f>
        <v>0</v>
      </c>
      <c r="BH194" s="196">
        <f>IF(U194="sníž. přenesená",N194,0)</f>
        <v>0</v>
      </c>
      <c r="BI194" s="196">
        <f>IF(U194="nulová",N194,0)</f>
        <v>0</v>
      </c>
      <c r="BJ194" s="100" t="s">
        <v>22</v>
      </c>
      <c r="BK194" s="196">
        <f>ROUND(L194*K194,2)</f>
        <v>0</v>
      </c>
      <c r="BL194" s="100" t="s">
        <v>169</v>
      </c>
      <c r="BM194" s="100" t="s">
        <v>298</v>
      </c>
    </row>
    <row r="195" spans="2:65" s="110" customFormat="1" ht="31.5" customHeight="1">
      <c r="B195" s="111"/>
      <c r="C195" s="228" t="s">
        <v>299</v>
      </c>
      <c r="D195" s="228" t="s">
        <v>300</v>
      </c>
      <c r="E195" s="229" t="s">
        <v>301</v>
      </c>
      <c r="F195" s="344" t="s">
        <v>302</v>
      </c>
      <c r="G195" s="344"/>
      <c r="H195" s="344"/>
      <c r="I195" s="344"/>
      <c r="J195" s="230" t="s">
        <v>214</v>
      </c>
      <c r="K195" s="231">
        <v>487.71</v>
      </c>
      <c r="L195" s="345"/>
      <c r="M195" s="345"/>
      <c r="N195" s="346">
        <f>ROUND(L195*K195,2)</f>
        <v>0</v>
      </c>
      <c r="O195" s="318"/>
      <c r="P195" s="318"/>
      <c r="Q195" s="318"/>
      <c r="R195" s="115"/>
      <c r="T195" s="192" t="s">
        <v>5</v>
      </c>
      <c r="U195" s="193" t="s">
        <v>41</v>
      </c>
      <c r="V195" s="194">
        <v>0</v>
      </c>
      <c r="W195" s="194">
        <f>V195*K195</f>
        <v>0</v>
      </c>
      <c r="X195" s="194">
        <v>0.0191</v>
      </c>
      <c r="Y195" s="194">
        <f>X195*K195</f>
        <v>9.315261</v>
      </c>
      <c r="Z195" s="194">
        <v>0</v>
      </c>
      <c r="AA195" s="195">
        <f>Z195*K195</f>
        <v>0</v>
      </c>
      <c r="AR195" s="100" t="s">
        <v>239</v>
      </c>
      <c r="AT195" s="100" t="s">
        <v>300</v>
      </c>
      <c r="AU195" s="100" t="s">
        <v>124</v>
      </c>
      <c r="AY195" s="100" t="s">
        <v>155</v>
      </c>
      <c r="BE195" s="196">
        <f>IF(U195="základní",N195,0)</f>
        <v>0</v>
      </c>
      <c r="BF195" s="196">
        <f>IF(U195="snížená",N195,0)</f>
        <v>0</v>
      </c>
      <c r="BG195" s="196">
        <f>IF(U195="zákl. přenesená",N195,0)</f>
        <v>0</v>
      </c>
      <c r="BH195" s="196">
        <f>IF(U195="sníž. přenesená",N195,0)</f>
        <v>0</v>
      </c>
      <c r="BI195" s="196">
        <f>IF(U195="nulová",N195,0)</f>
        <v>0</v>
      </c>
      <c r="BJ195" s="100" t="s">
        <v>22</v>
      </c>
      <c r="BK195" s="196">
        <f>ROUND(L195*K195,2)</f>
        <v>0</v>
      </c>
      <c r="BL195" s="100" t="s">
        <v>169</v>
      </c>
      <c r="BM195" s="100" t="s">
        <v>303</v>
      </c>
    </row>
    <row r="196" spans="2:65" s="110" customFormat="1" ht="31.5" customHeight="1">
      <c r="B196" s="111"/>
      <c r="C196" s="188" t="s">
        <v>304</v>
      </c>
      <c r="D196" s="188" t="s">
        <v>156</v>
      </c>
      <c r="E196" s="189" t="s">
        <v>305</v>
      </c>
      <c r="F196" s="316" t="s">
        <v>306</v>
      </c>
      <c r="G196" s="316"/>
      <c r="H196" s="316"/>
      <c r="I196" s="316"/>
      <c r="J196" s="190" t="s">
        <v>214</v>
      </c>
      <c r="K196" s="191">
        <v>489.729</v>
      </c>
      <c r="L196" s="317"/>
      <c r="M196" s="317"/>
      <c r="N196" s="318">
        <f>ROUND(L196*K196,2)</f>
        <v>0</v>
      </c>
      <c r="O196" s="318"/>
      <c r="P196" s="318"/>
      <c r="Q196" s="318"/>
      <c r="R196" s="115"/>
      <c r="T196" s="192" t="s">
        <v>5</v>
      </c>
      <c r="U196" s="193" t="s">
        <v>41</v>
      </c>
      <c r="V196" s="194">
        <v>0.723</v>
      </c>
      <c r="W196" s="194">
        <f>V196*K196</f>
        <v>354.07406699999996</v>
      </c>
      <c r="X196" s="194">
        <v>0</v>
      </c>
      <c r="Y196" s="194">
        <f>X196*K196</f>
        <v>0</v>
      </c>
      <c r="Z196" s="194">
        <v>0</v>
      </c>
      <c r="AA196" s="195">
        <f>Z196*K196</f>
        <v>0</v>
      </c>
      <c r="AR196" s="100" t="s">
        <v>169</v>
      </c>
      <c r="AT196" s="100" t="s">
        <v>156</v>
      </c>
      <c r="AU196" s="100" t="s">
        <v>124</v>
      </c>
      <c r="AY196" s="100" t="s">
        <v>155</v>
      </c>
      <c r="BE196" s="196">
        <f>IF(U196="základní",N196,0)</f>
        <v>0</v>
      </c>
      <c r="BF196" s="196">
        <f>IF(U196="snížená",N196,0)</f>
        <v>0</v>
      </c>
      <c r="BG196" s="196">
        <f>IF(U196="zákl. přenesená",N196,0)</f>
        <v>0</v>
      </c>
      <c r="BH196" s="196">
        <f>IF(U196="sníž. přenesená",N196,0)</f>
        <v>0</v>
      </c>
      <c r="BI196" s="196">
        <f>IF(U196="nulová",N196,0)</f>
        <v>0</v>
      </c>
      <c r="BJ196" s="100" t="s">
        <v>22</v>
      </c>
      <c r="BK196" s="196">
        <f>ROUND(L196*K196,2)</f>
        <v>0</v>
      </c>
      <c r="BL196" s="100" t="s">
        <v>169</v>
      </c>
      <c r="BM196" s="100" t="s">
        <v>307</v>
      </c>
    </row>
    <row r="197" spans="2:51" s="206" customFormat="1" ht="22.5" customHeight="1">
      <c r="B197" s="201"/>
      <c r="C197" s="202"/>
      <c r="D197" s="202"/>
      <c r="E197" s="203" t="s">
        <v>5</v>
      </c>
      <c r="F197" s="342" t="s">
        <v>308</v>
      </c>
      <c r="G197" s="343"/>
      <c r="H197" s="343"/>
      <c r="I197" s="343"/>
      <c r="J197" s="202"/>
      <c r="K197" s="204" t="s">
        <v>5</v>
      </c>
      <c r="L197" s="244"/>
      <c r="M197" s="244"/>
      <c r="N197" s="202"/>
      <c r="O197" s="202"/>
      <c r="P197" s="202"/>
      <c r="Q197" s="202"/>
      <c r="R197" s="205"/>
      <c r="T197" s="207"/>
      <c r="U197" s="202"/>
      <c r="V197" s="202"/>
      <c r="W197" s="202"/>
      <c r="X197" s="202"/>
      <c r="Y197" s="202"/>
      <c r="Z197" s="202"/>
      <c r="AA197" s="208"/>
      <c r="AT197" s="209" t="s">
        <v>217</v>
      </c>
      <c r="AU197" s="209" t="s">
        <v>124</v>
      </c>
      <c r="AV197" s="206" t="s">
        <v>22</v>
      </c>
      <c r="AW197" s="206" t="s">
        <v>34</v>
      </c>
      <c r="AX197" s="206" t="s">
        <v>76</v>
      </c>
      <c r="AY197" s="209" t="s">
        <v>155</v>
      </c>
    </row>
    <row r="198" spans="2:51" s="206" customFormat="1" ht="22.5" customHeight="1">
      <c r="B198" s="201"/>
      <c r="C198" s="202"/>
      <c r="D198" s="202"/>
      <c r="E198" s="203" t="s">
        <v>5</v>
      </c>
      <c r="F198" s="349" t="s">
        <v>309</v>
      </c>
      <c r="G198" s="350"/>
      <c r="H198" s="350"/>
      <c r="I198" s="350"/>
      <c r="J198" s="202"/>
      <c r="K198" s="204" t="s">
        <v>5</v>
      </c>
      <c r="L198" s="244"/>
      <c r="M198" s="244"/>
      <c r="N198" s="202"/>
      <c r="O198" s="202"/>
      <c r="P198" s="202"/>
      <c r="Q198" s="202"/>
      <c r="R198" s="205"/>
      <c r="T198" s="207"/>
      <c r="U198" s="202"/>
      <c r="V198" s="202"/>
      <c r="W198" s="202"/>
      <c r="X198" s="202"/>
      <c r="Y198" s="202"/>
      <c r="Z198" s="202"/>
      <c r="AA198" s="208"/>
      <c r="AT198" s="209" t="s">
        <v>217</v>
      </c>
      <c r="AU198" s="209" t="s">
        <v>124</v>
      </c>
      <c r="AV198" s="206" t="s">
        <v>22</v>
      </c>
      <c r="AW198" s="206" t="s">
        <v>34</v>
      </c>
      <c r="AX198" s="206" t="s">
        <v>76</v>
      </c>
      <c r="AY198" s="209" t="s">
        <v>155</v>
      </c>
    </row>
    <row r="199" spans="2:51" s="215" customFormat="1" ht="22.5" customHeight="1">
      <c r="B199" s="210"/>
      <c r="C199" s="211"/>
      <c r="D199" s="211"/>
      <c r="E199" s="212" t="s">
        <v>5</v>
      </c>
      <c r="F199" s="347" t="s">
        <v>310</v>
      </c>
      <c r="G199" s="348"/>
      <c r="H199" s="348"/>
      <c r="I199" s="348"/>
      <c r="J199" s="211"/>
      <c r="K199" s="213">
        <v>154.5</v>
      </c>
      <c r="L199" s="245"/>
      <c r="M199" s="245"/>
      <c r="N199" s="211"/>
      <c r="O199" s="211"/>
      <c r="P199" s="211"/>
      <c r="Q199" s="211"/>
      <c r="R199" s="214"/>
      <c r="T199" s="216"/>
      <c r="U199" s="211"/>
      <c r="V199" s="211"/>
      <c r="W199" s="211"/>
      <c r="X199" s="211"/>
      <c r="Y199" s="211"/>
      <c r="Z199" s="211"/>
      <c r="AA199" s="217"/>
      <c r="AT199" s="218" t="s">
        <v>217</v>
      </c>
      <c r="AU199" s="218" t="s">
        <v>124</v>
      </c>
      <c r="AV199" s="215" t="s">
        <v>124</v>
      </c>
      <c r="AW199" s="215" t="s">
        <v>34</v>
      </c>
      <c r="AX199" s="215" t="s">
        <v>76</v>
      </c>
      <c r="AY199" s="218" t="s">
        <v>155</v>
      </c>
    </row>
    <row r="200" spans="2:51" s="206" customFormat="1" ht="22.5" customHeight="1">
      <c r="B200" s="201"/>
      <c r="C200" s="202"/>
      <c r="D200" s="202"/>
      <c r="E200" s="203" t="s">
        <v>5</v>
      </c>
      <c r="F200" s="349" t="s">
        <v>311</v>
      </c>
      <c r="G200" s="350"/>
      <c r="H200" s="350"/>
      <c r="I200" s="350"/>
      <c r="J200" s="202"/>
      <c r="K200" s="204" t="s">
        <v>5</v>
      </c>
      <c r="L200" s="244"/>
      <c r="M200" s="244"/>
      <c r="N200" s="202"/>
      <c r="O200" s="202"/>
      <c r="P200" s="202"/>
      <c r="Q200" s="202"/>
      <c r="R200" s="205"/>
      <c r="T200" s="207"/>
      <c r="U200" s="202"/>
      <c r="V200" s="202"/>
      <c r="W200" s="202"/>
      <c r="X200" s="202"/>
      <c r="Y200" s="202"/>
      <c r="Z200" s="202"/>
      <c r="AA200" s="208"/>
      <c r="AT200" s="209" t="s">
        <v>217</v>
      </c>
      <c r="AU200" s="209" t="s">
        <v>124</v>
      </c>
      <c r="AV200" s="206" t="s">
        <v>22</v>
      </c>
      <c r="AW200" s="206" t="s">
        <v>34</v>
      </c>
      <c r="AX200" s="206" t="s">
        <v>76</v>
      </c>
      <c r="AY200" s="209" t="s">
        <v>155</v>
      </c>
    </row>
    <row r="201" spans="2:51" s="215" customFormat="1" ht="22.5" customHeight="1">
      <c r="B201" s="210"/>
      <c r="C201" s="211"/>
      <c r="D201" s="211"/>
      <c r="E201" s="212" t="s">
        <v>5</v>
      </c>
      <c r="F201" s="347" t="s">
        <v>312</v>
      </c>
      <c r="G201" s="348"/>
      <c r="H201" s="348"/>
      <c r="I201" s="348"/>
      <c r="J201" s="211"/>
      <c r="K201" s="213">
        <v>151.5</v>
      </c>
      <c r="L201" s="245"/>
      <c r="M201" s="245"/>
      <c r="N201" s="211"/>
      <c r="O201" s="211"/>
      <c r="P201" s="211"/>
      <c r="Q201" s="211"/>
      <c r="R201" s="214"/>
      <c r="T201" s="216"/>
      <c r="U201" s="211"/>
      <c r="V201" s="211"/>
      <c r="W201" s="211"/>
      <c r="X201" s="211"/>
      <c r="Y201" s="211"/>
      <c r="Z201" s="211"/>
      <c r="AA201" s="217"/>
      <c r="AT201" s="218" t="s">
        <v>217</v>
      </c>
      <c r="AU201" s="218" t="s">
        <v>124</v>
      </c>
      <c r="AV201" s="215" t="s">
        <v>124</v>
      </c>
      <c r="AW201" s="215" t="s">
        <v>34</v>
      </c>
      <c r="AX201" s="215" t="s">
        <v>76</v>
      </c>
      <c r="AY201" s="218" t="s">
        <v>155</v>
      </c>
    </row>
    <row r="202" spans="2:51" s="206" customFormat="1" ht="22.5" customHeight="1">
      <c r="B202" s="201"/>
      <c r="C202" s="202"/>
      <c r="D202" s="202"/>
      <c r="E202" s="203" t="s">
        <v>5</v>
      </c>
      <c r="F202" s="349" t="s">
        <v>313</v>
      </c>
      <c r="G202" s="350"/>
      <c r="H202" s="350"/>
      <c r="I202" s="350"/>
      <c r="J202" s="202"/>
      <c r="K202" s="204" t="s">
        <v>5</v>
      </c>
      <c r="L202" s="244"/>
      <c r="M202" s="244"/>
      <c r="N202" s="202"/>
      <c r="O202" s="202"/>
      <c r="P202" s="202"/>
      <c r="Q202" s="202"/>
      <c r="R202" s="205"/>
      <c r="T202" s="207"/>
      <c r="U202" s="202"/>
      <c r="V202" s="202"/>
      <c r="W202" s="202"/>
      <c r="X202" s="202"/>
      <c r="Y202" s="202"/>
      <c r="Z202" s="202"/>
      <c r="AA202" s="208"/>
      <c r="AT202" s="209" t="s">
        <v>217</v>
      </c>
      <c r="AU202" s="209" t="s">
        <v>124</v>
      </c>
      <c r="AV202" s="206" t="s">
        <v>22</v>
      </c>
      <c r="AW202" s="206" t="s">
        <v>34</v>
      </c>
      <c r="AX202" s="206" t="s">
        <v>76</v>
      </c>
      <c r="AY202" s="209" t="s">
        <v>155</v>
      </c>
    </row>
    <row r="203" spans="2:51" s="215" customFormat="1" ht="22.5" customHeight="1">
      <c r="B203" s="210"/>
      <c r="C203" s="211"/>
      <c r="D203" s="211"/>
      <c r="E203" s="212" t="s">
        <v>5</v>
      </c>
      <c r="F203" s="347" t="s">
        <v>314</v>
      </c>
      <c r="G203" s="348"/>
      <c r="H203" s="348"/>
      <c r="I203" s="348"/>
      <c r="J203" s="211"/>
      <c r="K203" s="213">
        <v>107.75</v>
      </c>
      <c r="L203" s="245"/>
      <c r="M203" s="245"/>
      <c r="N203" s="211"/>
      <c r="O203" s="211"/>
      <c r="P203" s="211"/>
      <c r="Q203" s="211"/>
      <c r="R203" s="214"/>
      <c r="T203" s="216"/>
      <c r="U203" s="211"/>
      <c r="V203" s="211"/>
      <c r="W203" s="211"/>
      <c r="X203" s="211"/>
      <c r="Y203" s="211"/>
      <c r="Z203" s="211"/>
      <c r="AA203" s="217"/>
      <c r="AT203" s="218" t="s">
        <v>217</v>
      </c>
      <c r="AU203" s="218" t="s">
        <v>124</v>
      </c>
      <c r="AV203" s="215" t="s">
        <v>124</v>
      </c>
      <c r="AW203" s="215" t="s">
        <v>34</v>
      </c>
      <c r="AX203" s="215" t="s">
        <v>76</v>
      </c>
      <c r="AY203" s="218" t="s">
        <v>155</v>
      </c>
    </row>
    <row r="204" spans="2:51" s="206" customFormat="1" ht="22.5" customHeight="1">
      <c r="B204" s="201"/>
      <c r="C204" s="202"/>
      <c r="D204" s="202"/>
      <c r="E204" s="203" t="s">
        <v>5</v>
      </c>
      <c r="F204" s="349" t="s">
        <v>315</v>
      </c>
      <c r="G204" s="350"/>
      <c r="H204" s="350"/>
      <c r="I204" s="350"/>
      <c r="J204" s="202"/>
      <c r="K204" s="204" t="s">
        <v>5</v>
      </c>
      <c r="L204" s="244"/>
      <c r="M204" s="244"/>
      <c r="N204" s="202"/>
      <c r="O204" s="202"/>
      <c r="P204" s="202"/>
      <c r="Q204" s="202"/>
      <c r="R204" s="205"/>
      <c r="T204" s="207"/>
      <c r="U204" s="202"/>
      <c r="V204" s="202"/>
      <c r="W204" s="202"/>
      <c r="X204" s="202"/>
      <c r="Y204" s="202"/>
      <c r="Z204" s="202"/>
      <c r="AA204" s="208"/>
      <c r="AT204" s="209" t="s">
        <v>217</v>
      </c>
      <c r="AU204" s="209" t="s">
        <v>124</v>
      </c>
      <c r="AV204" s="206" t="s">
        <v>22</v>
      </c>
      <c r="AW204" s="206" t="s">
        <v>34</v>
      </c>
      <c r="AX204" s="206" t="s">
        <v>76</v>
      </c>
      <c r="AY204" s="209" t="s">
        <v>155</v>
      </c>
    </row>
    <row r="205" spans="2:51" s="215" customFormat="1" ht="22.5" customHeight="1">
      <c r="B205" s="210"/>
      <c r="C205" s="211"/>
      <c r="D205" s="211"/>
      <c r="E205" s="212" t="s">
        <v>5</v>
      </c>
      <c r="F205" s="347" t="s">
        <v>316</v>
      </c>
      <c r="G205" s="348"/>
      <c r="H205" s="348"/>
      <c r="I205" s="348"/>
      <c r="J205" s="211"/>
      <c r="K205" s="213">
        <v>109.5</v>
      </c>
      <c r="L205" s="245"/>
      <c r="M205" s="245"/>
      <c r="N205" s="211"/>
      <c r="O205" s="211"/>
      <c r="P205" s="211"/>
      <c r="Q205" s="211"/>
      <c r="R205" s="214"/>
      <c r="T205" s="216"/>
      <c r="U205" s="211"/>
      <c r="V205" s="211"/>
      <c r="W205" s="211"/>
      <c r="X205" s="211"/>
      <c r="Y205" s="211"/>
      <c r="Z205" s="211"/>
      <c r="AA205" s="217"/>
      <c r="AT205" s="218" t="s">
        <v>217</v>
      </c>
      <c r="AU205" s="218" t="s">
        <v>124</v>
      </c>
      <c r="AV205" s="215" t="s">
        <v>124</v>
      </c>
      <c r="AW205" s="215" t="s">
        <v>34</v>
      </c>
      <c r="AX205" s="215" t="s">
        <v>76</v>
      </c>
      <c r="AY205" s="218" t="s">
        <v>155</v>
      </c>
    </row>
    <row r="206" spans="2:51" s="206" customFormat="1" ht="22.5" customHeight="1">
      <c r="B206" s="201"/>
      <c r="C206" s="202"/>
      <c r="D206" s="202"/>
      <c r="E206" s="203" t="s">
        <v>5</v>
      </c>
      <c r="F206" s="349" t="s">
        <v>252</v>
      </c>
      <c r="G206" s="350"/>
      <c r="H206" s="350"/>
      <c r="I206" s="350"/>
      <c r="J206" s="202"/>
      <c r="K206" s="204" t="s">
        <v>5</v>
      </c>
      <c r="L206" s="244"/>
      <c r="M206" s="244"/>
      <c r="N206" s="202"/>
      <c r="O206" s="202"/>
      <c r="P206" s="202"/>
      <c r="Q206" s="202"/>
      <c r="R206" s="205"/>
      <c r="T206" s="207"/>
      <c r="U206" s="202"/>
      <c r="V206" s="202"/>
      <c r="W206" s="202"/>
      <c r="X206" s="202"/>
      <c r="Y206" s="202"/>
      <c r="Z206" s="202"/>
      <c r="AA206" s="208"/>
      <c r="AT206" s="209" t="s">
        <v>217</v>
      </c>
      <c r="AU206" s="209" t="s">
        <v>124</v>
      </c>
      <c r="AV206" s="206" t="s">
        <v>22</v>
      </c>
      <c r="AW206" s="206" t="s">
        <v>34</v>
      </c>
      <c r="AX206" s="206" t="s">
        <v>76</v>
      </c>
      <c r="AY206" s="209" t="s">
        <v>155</v>
      </c>
    </row>
    <row r="207" spans="2:51" s="215" customFormat="1" ht="44.25" customHeight="1">
      <c r="B207" s="210"/>
      <c r="C207" s="211"/>
      <c r="D207" s="211"/>
      <c r="E207" s="212" t="s">
        <v>5</v>
      </c>
      <c r="F207" s="347" t="s">
        <v>317</v>
      </c>
      <c r="G207" s="348"/>
      <c r="H207" s="348"/>
      <c r="I207" s="348"/>
      <c r="J207" s="211"/>
      <c r="K207" s="213">
        <v>-58.764</v>
      </c>
      <c r="L207" s="245"/>
      <c r="M207" s="245"/>
      <c r="N207" s="211"/>
      <c r="O207" s="211"/>
      <c r="P207" s="211"/>
      <c r="Q207" s="211"/>
      <c r="R207" s="214"/>
      <c r="T207" s="216"/>
      <c r="U207" s="211"/>
      <c r="V207" s="211"/>
      <c r="W207" s="211"/>
      <c r="X207" s="211"/>
      <c r="Y207" s="211"/>
      <c r="Z207" s="211"/>
      <c r="AA207" s="217"/>
      <c r="AT207" s="218" t="s">
        <v>217</v>
      </c>
      <c r="AU207" s="218" t="s">
        <v>124</v>
      </c>
      <c r="AV207" s="215" t="s">
        <v>124</v>
      </c>
      <c r="AW207" s="215" t="s">
        <v>34</v>
      </c>
      <c r="AX207" s="215" t="s">
        <v>76</v>
      </c>
      <c r="AY207" s="218" t="s">
        <v>155</v>
      </c>
    </row>
    <row r="208" spans="2:51" s="206" customFormat="1" ht="22.5" customHeight="1">
      <c r="B208" s="201"/>
      <c r="C208" s="202"/>
      <c r="D208" s="202"/>
      <c r="E208" s="203" t="s">
        <v>5</v>
      </c>
      <c r="F208" s="349" t="s">
        <v>318</v>
      </c>
      <c r="G208" s="350"/>
      <c r="H208" s="350"/>
      <c r="I208" s="350"/>
      <c r="J208" s="202"/>
      <c r="K208" s="204" t="s">
        <v>5</v>
      </c>
      <c r="L208" s="244"/>
      <c r="M208" s="244"/>
      <c r="N208" s="202"/>
      <c r="O208" s="202"/>
      <c r="P208" s="202"/>
      <c r="Q208" s="202"/>
      <c r="R208" s="205"/>
      <c r="T208" s="207"/>
      <c r="U208" s="202"/>
      <c r="V208" s="202"/>
      <c r="W208" s="202"/>
      <c r="X208" s="202"/>
      <c r="Y208" s="202"/>
      <c r="Z208" s="202"/>
      <c r="AA208" s="208"/>
      <c r="AT208" s="209" t="s">
        <v>217</v>
      </c>
      <c r="AU208" s="209" t="s">
        <v>124</v>
      </c>
      <c r="AV208" s="206" t="s">
        <v>22</v>
      </c>
      <c r="AW208" s="206" t="s">
        <v>34</v>
      </c>
      <c r="AX208" s="206" t="s">
        <v>76</v>
      </c>
      <c r="AY208" s="209" t="s">
        <v>155</v>
      </c>
    </row>
    <row r="209" spans="2:51" s="215" customFormat="1" ht="22.5" customHeight="1">
      <c r="B209" s="210"/>
      <c r="C209" s="211"/>
      <c r="D209" s="211"/>
      <c r="E209" s="212" t="s">
        <v>5</v>
      </c>
      <c r="F209" s="347" t="s">
        <v>319</v>
      </c>
      <c r="G209" s="348"/>
      <c r="H209" s="348"/>
      <c r="I209" s="348"/>
      <c r="J209" s="211"/>
      <c r="K209" s="213">
        <v>25.243</v>
      </c>
      <c r="L209" s="245"/>
      <c r="M209" s="245"/>
      <c r="N209" s="211"/>
      <c r="O209" s="211"/>
      <c r="P209" s="211"/>
      <c r="Q209" s="211"/>
      <c r="R209" s="214"/>
      <c r="T209" s="216"/>
      <c r="U209" s="211"/>
      <c r="V209" s="211"/>
      <c r="W209" s="211"/>
      <c r="X209" s="211"/>
      <c r="Y209" s="211"/>
      <c r="Z209" s="211"/>
      <c r="AA209" s="217"/>
      <c r="AT209" s="218" t="s">
        <v>217</v>
      </c>
      <c r="AU209" s="218" t="s">
        <v>124</v>
      </c>
      <c r="AV209" s="215" t="s">
        <v>124</v>
      </c>
      <c r="AW209" s="215" t="s">
        <v>34</v>
      </c>
      <c r="AX209" s="215" t="s">
        <v>76</v>
      </c>
      <c r="AY209" s="218" t="s">
        <v>155</v>
      </c>
    </row>
    <row r="210" spans="2:51" s="224" customFormat="1" ht="22.5" customHeight="1">
      <c r="B210" s="219"/>
      <c r="C210" s="220"/>
      <c r="D210" s="220"/>
      <c r="E210" s="221" t="s">
        <v>5</v>
      </c>
      <c r="F210" s="336" t="s">
        <v>222</v>
      </c>
      <c r="G210" s="337"/>
      <c r="H210" s="337"/>
      <c r="I210" s="337"/>
      <c r="J210" s="220"/>
      <c r="K210" s="222">
        <v>489.729</v>
      </c>
      <c r="L210" s="246"/>
      <c r="M210" s="246"/>
      <c r="N210" s="220"/>
      <c r="O210" s="220"/>
      <c r="P210" s="220"/>
      <c r="Q210" s="220"/>
      <c r="R210" s="223"/>
      <c r="T210" s="225"/>
      <c r="U210" s="220"/>
      <c r="V210" s="220"/>
      <c r="W210" s="220"/>
      <c r="X210" s="220"/>
      <c r="Y210" s="220"/>
      <c r="Z210" s="220"/>
      <c r="AA210" s="226"/>
      <c r="AT210" s="227" t="s">
        <v>217</v>
      </c>
      <c r="AU210" s="227" t="s">
        <v>124</v>
      </c>
      <c r="AV210" s="224" t="s">
        <v>169</v>
      </c>
      <c r="AW210" s="224" t="s">
        <v>34</v>
      </c>
      <c r="AX210" s="224" t="s">
        <v>22</v>
      </c>
      <c r="AY210" s="227" t="s">
        <v>155</v>
      </c>
    </row>
    <row r="211" spans="2:65" s="110" customFormat="1" ht="22.5" customHeight="1">
      <c r="B211" s="111"/>
      <c r="C211" s="228" t="s">
        <v>10</v>
      </c>
      <c r="D211" s="228" t="s">
        <v>300</v>
      </c>
      <c r="E211" s="229" t="s">
        <v>320</v>
      </c>
      <c r="F211" s="344" t="s">
        <v>321</v>
      </c>
      <c r="G211" s="344"/>
      <c r="H211" s="344"/>
      <c r="I211" s="344"/>
      <c r="J211" s="230" t="s">
        <v>214</v>
      </c>
      <c r="K211" s="231">
        <v>514.215</v>
      </c>
      <c r="L211" s="345"/>
      <c r="M211" s="345"/>
      <c r="N211" s="346">
        <f>ROUND(L211*K211,2)</f>
        <v>0</v>
      </c>
      <c r="O211" s="318"/>
      <c r="P211" s="318"/>
      <c r="Q211" s="318"/>
      <c r="R211" s="115"/>
      <c r="T211" s="192" t="s">
        <v>5</v>
      </c>
      <c r="U211" s="193" t="s">
        <v>41</v>
      </c>
      <c r="V211" s="194">
        <v>0</v>
      </c>
      <c r="W211" s="194">
        <f>V211*K211</f>
        <v>0</v>
      </c>
      <c r="X211" s="194">
        <v>0.0022</v>
      </c>
      <c r="Y211" s="194">
        <f>X211*K211</f>
        <v>1.1312730000000002</v>
      </c>
      <c r="Z211" s="194">
        <v>0</v>
      </c>
      <c r="AA211" s="195">
        <f>Z211*K211</f>
        <v>0</v>
      </c>
      <c r="AR211" s="100" t="s">
        <v>239</v>
      </c>
      <c r="AT211" s="100" t="s">
        <v>300</v>
      </c>
      <c r="AU211" s="100" t="s">
        <v>124</v>
      </c>
      <c r="AY211" s="100" t="s">
        <v>155</v>
      </c>
      <c r="BE211" s="196">
        <f>IF(U211="základní",N211,0)</f>
        <v>0</v>
      </c>
      <c r="BF211" s="196">
        <f>IF(U211="snížená",N211,0)</f>
        <v>0</v>
      </c>
      <c r="BG211" s="196">
        <f>IF(U211="zákl. přenesená",N211,0)</f>
        <v>0</v>
      </c>
      <c r="BH211" s="196">
        <f>IF(U211="sníž. přenesená",N211,0)</f>
        <v>0</v>
      </c>
      <c r="BI211" s="196">
        <f>IF(U211="nulová",N211,0)</f>
        <v>0</v>
      </c>
      <c r="BJ211" s="100" t="s">
        <v>22</v>
      </c>
      <c r="BK211" s="196">
        <f>ROUND(L211*K211,2)</f>
        <v>0</v>
      </c>
      <c r="BL211" s="100" t="s">
        <v>169</v>
      </c>
      <c r="BM211" s="100" t="s">
        <v>322</v>
      </c>
    </row>
    <row r="212" spans="2:63" s="180" customFormat="1" ht="29.85" customHeight="1">
      <c r="B212" s="176"/>
      <c r="C212" s="177"/>
      <c r="D212" s="187" t="s">
        <v>187</v>
      </c>
      <c r="E212" s="187"/>
      <c r="F212" s="187"/>
      <c r="G212" s="187"/>
      <c r="H212" s="187"/>
      <c r="I212" s="187"/>
      <c r="J212" s="187"/>
      <c r="K212" s="187"/>
      <c r="L212" s="200"/>
      <c r="M212" s="200"/>
      <c r="N212" s="314">
        <f>BK212</f>
        <v>0</v>
      </c>
      <c r="O212" s="315"/>
      <c r="P212" s="315"/>
      <c r="Q212" s="315"/>
      <c r="R212" s="179"/>
      <c r="T212" s="181"/>
      <c r="U212" s="177"/>
      <c r="V212" s="177"/>
      <c r="W212" s="182">
        <f>SUM(W213:W256)</f>
        <v>425.241904</v>
      </c>
      <c r="X212" s="177"/>
      <c r="Y212" s="182">
        <f>SUM(Y213:Y256)</f>
        <v>152.2477806</v>
      </c>
      <c r="Z212" s="177"/>
      <c r="AA212" s="183">
        <f>SUM(AA213:AA256)</f>
        <v>0</v>
      </c>
      <c r="AR212" s="184" t="s">
        <v>22</v>
      </c>
      <c r="AT212" s="185" t="s">
        <v>75</v>
      </c>
      <c r="AU212" s="185" t="s">
        <v>22</v>
      </c>
      <c r="AY212" s="184" t="s">
        <v>155</v>
      </c>
      <c r="BK212" s="186">
        <f>SUM(BK213:BK256)</f>
        <v>0</v>
      </c>
    </row>
    <row r="213" spans="2:65" s="110" customFormat="1" ht="31.5" customHeight="1">
      <c r="B213" s="111"/>
      <c r="C213" s="188" t="s">
        <v>323</v>
      </c>
      <c r="D213" s="188" t="s">
        <v>156</v>
      </c>
      <c r="E213" s="189" t="s">
        <v>324</v>
      </c>
      <c r="F213" s="316" t="s">
        <v>325</v>
      </c>
      <c r="G213" s="316"/>
      <c r="H213" s="316"/>
      <c r="I213" s="316"/>
      <c r="J213" s="190" t="s">
        <v>276</v>
      </c>
      <c r="K213" s="191">
        <v>18.414</v>
      </c>
      <c r="L213" s="317"/>
      <c r="M213" s="317"/>
      <c r="N213" s="318">
        <f>ROUND(L213*K213,2)</f>
        <v>0</v>
      </c>
      <c r="O213" s="318"/>
      <c r="P213" s="318"/>
      <c r="Q213" s="318"/>
      <c r="R213" s="115"/>
      <c r="T213" s="192" t="s">
        <v>5</v>
      </c>
      <c r="U213" s="193" t="s">
        <v>41</v>
      </c>
      <c r="V213" s="194">
        <v>2.317</v>
      </c>
      <c r="W213" s="194">
        <f>V213*K213</f>
        <v>42.66523800000001</v>
      </c>
      <c r="X213" s="194">
        <v>2.45329</v>
      </c>
      <c r="Y213" s="194">
        <f>X213*K213</f>
        <v>45.17488206</v>
      </c>
      <c r="Z213" s="194">
        <v>0</v>
      </c>
      <c r="AA213" s="195">
        <f>Z213*K213</f>
        <v>0</v>
      </c>
      <c r="AR213" s="100" t="s">
        <v>169</v>
      </c>
      <c r="AT213" s="100" t="s">
        <v>156</v>
      </c>
      <c r="AU213" s="100" t="s">
        <v>124</v>
      </c>
      <c r="AY213" s="100" t="s">
        <v>155</v>
      </c>
      <c r="BE213" s="196">
        <f>IF(U213="základní",N213,0)</f>
        <v>0</v>
      </c>
      <c r="BF213" s="196">
        <f>IF(U213="snížená",N213,0)</f>
        <v>0</v>
      </c>
      <c r="BG213" s="196">
        <f>IF(U213="zákl. přenesená",N213,0)</f>
        <v>0</v>
      </c>
      <c r="BH213" s="196">
        <f>IF(U213="sníž. přenesená",N213,0)</f>
        <v>0</v>
      </c>
      <c r="BI213" s="196">
        <f>IF(U213="nulová",N213,0)</f>
        <v>0</v>
      </c>
      <c r="BJ213" s="100" t="s">
        <v>22</v>
      </c>
      <c r="BK213" s="196">
        <f>ROUND(L213*K213,2)</f>
        <v>0</v>
      </c>
      <c r="BL213" s="100" t="s">
        <v>169</v>
      </c>
      <c r="BM213" s="100" t="s">
        <v>326</v>
      </c>
    </row>
    <row r="214" spans="2:51" s="206" customFormat="1" ht="22.5" customHeight="1">
      <c r="B214" s="201"/>
      <c r="C214" s="202"/>
      <c r="D214" s="202"/>
      <c r="E214" s="203" t="s">
        <v>5</v>
      </c>
      <c r="F214" s="342" t="s">
        <v>327</v>
      </c>
      <c r="G214" s="343"/>
      <c r="H214" s="343"/>
      <c r="I214" s="343"/>
      <c r="J214" s="202"/>
      <c r="K214" s="204" t="s">
        <v>5</v>
      </c>
      <c r="L214" s="244"/>
      <c r="M214" s="244"/>
      <c r="N214" s="202"/>
      <c r="O214" s="202"/>
      <c r="P214" s="202"/>
      <c r="Q214" s="202"/>
      <c r="R214" s="205"/>
      <c r="T214" s="207"/>
      <c r="U214" s="202"/>
      <c r="V214" s="202"/>
      <c r="W214" s="202"/>
      <c r="X214" s="202"/>
      <c r="Y214" s="202"/>
      <c r="Z214" s="202"/>
      <c r="AA214" s="208"/>
      <c r="AT214" s="209" t="s">
        <v>217</v>
      </c>
      <c r="AU214" s="209" t="s">
        <v>124</v>
      </c>
      <c r="AV214" s="206" t="s">
        <v>22</v>
      </c>
      <c r="AW214" s="206" t="s">
        <v>34</v>
      </c>
      <c r="AX214" s="206" t="s">
        <v>76</v>
      </c>
      <c r="AY214" s="209" t="s">
        <v>155</v>
      </c>
    </row>
    <row r="215" spans="2:51" s="215" customFormat="1" ht="22.5" customHeight="1">
      <c r="B215" s="210"/>
      <c r="C215" s="211"/>
      <c r="D215" s="211"/>
      <c r="E215" s="212" t="s">
        <v>5</v>
      </c>
      <c r="F215" s="347" t="s">
        <v>328</v>
      </c>
      <c r="G215" s="348"/>
      <c r="H215" s="348"/>
      <c r="I215" s="348"/>
      <c r="J215" s="211"/>
      <c r="K215" s="213">
        <v>10.523</v>
      </c>
      <c r="L215" s="245"/>
      <c r="M215" s="245"/>
      <c r="N215" s="211"/>
      <c r="O215" s="211"/>
      <c r="P215" s="211"/>
      <c r="Q215" s="211"/>
      <c r="R215" s="214"/>
      <c r="T215" s="216"/>
      <c r="U215" s="211"/>
      <c r="V215" s="211"/>
      <c r="W215" s="211"/>
      <c r="X215" s="211"/>
      <c r="Y215" s="211"/>
      <c r="Z215" s="211"/>
      <c r="AA215" s="217"/>
      <c r="AT215" s="218" t="s">
        <v>217</v>
      </c>
      <c r="AU215" s="218" t="s">
        <v>124</v>
      </c>
      <c r="AV215" s="215" t="s">
        <v>124</v>
      </c>
      <c r="AW215" s="215" t="s">
        <v>34</v>
      </c>
      <c r="AX215" s="215" t="s">
        <v>76</v>
      </c>
      <c r="AY215" s="218" t="s">
        <v>155</v>
      </c>
    </row>
    <row r="216" spans="2:51" s="206" customFormat="1" ht="22.5" customHeight="1">
      <c r="B216" s="201"/>
      <c r="C216" s="202"/>
      <c r="D216" s="202"/>
      <c r="E216" s="203" t="s">
        <v>5</v>
      </c>
      <c r="F216" s="349" t="s">
        <v>226</v>
      </c>
      <c r="G216" s="350"/>
      <c r="H216" s="350"/>
      <c r="I216" s="350"/>
      <c r="J216" s="202"/>
      <c r="K216" s="204" t="s">
        <v>5</v>
      </c>
      <c r="L216" s="244"/>
      <c r="M216" s="244"/>
      <c r="N216" s="202"/>
      <c r="O216" s="202"/>
      <c r="P216" s="202"/>
      <c r="Q216" s="202"/>
      <c r="R216" s="205"/>
      <c r="T216" s="207"/>
      <c r="U216" s="202"/>
      <c r="V216" s="202"/>
      <c r="W216" s="202"/>
      <c r="X216" s="202"/>
      <c r="Y216" s="202"/>
      <c r="Z216" s="202"/>
      <c r="AA216" s="208"/>
      <c r="AT216" s="209" t="s">
        <v>217</v>
      </c>
      <c r="AU216" s="209" t="s">
        <v>124</v>
      </c>
      <c r="AV216" s="206" t="s">
        <v>22</v>
      </c>
      <c r="AW216" s="206" t="s">
        <v>34</v>
      </c>
      <c r="AX216" s="206" t="s">
        <v>76</v>
      </c>
      <c r="AY216" s="209" t="s">
        <v>155</v>
      </c>
    </row>
    <row r="217" spans="2:51" s="215" customFormat="1" ht="22.5" customHeight="1">
      <c r="B217" s="210"/>
      <c r="C217" s="211"/>
      <c r="D217" s="211"/>
      <c r="E217" s="212" t="s">
        <v>5</v>
      </c>
      <c r="F217" s="347" t="s">
        <v>329</v>
      </c>
      <c r="G217" s="348"/>
      <c r="H217" s="348"/>
      <c r="I217" s="348"/>
      <c r="J217" s="211"/>
      <c r="K217" s="213">
        <v>3.938</v>
      </c>
      <c r="L217" s="245"/>
      <c r="M217" s="245"/>
      <c r="N217" s="211"/>
      <c r="O217" s="211"/>
      <c r="P217" s="211"/>
      <c r="Q217" s="211"/>
      <c r="R217" s="214"/>
      <c r="T217" s="216"/>
      <c r="U217" s="211"/>
      <c r="V217" s="211"/>
      <c r="W217" s="211"/>
      <c r="X217" s="211"/>
      <c r="Y217" s="211"/>
      <c r="Z217" s="211"/>
      <c r="AA217" s="217"/>
      <c r="AT217" s="218" t="s">
        <v>217</v>
      </c>
      <c r="AU217" s="218" t="s">
        <v>124</v>
      </c>
      <c r="AV217" s="215" t="s">
        <v>124</v>
      </c>
      <c r="AW217" s="215" t="s">
        <v>34</v>
      </c>
      <c r="AX217" s="215" t="s">
        <v>76</v>
      </c>
      <c r="AY217" s="218" t="s">
        <v>155</v>
      </c>
    </row>
    <row r="218" spans="2:51" s="215" customFormat="1" ht="22.5" customHeight="1">
      <c r="B218" s="210"/>
      <c r="C218" s="211"/>
      <c r="D218" s="211"/>
      <c r="E218" s="212" t="s">
        <v>5</v>
      </c>
      <c r="F218" s="347" t="s">
        <v>330</v>
      </c>
      <c r="G218" s="348"/>
      <c r="H218" s="348"/>
      <c r="I218" s="348"/>
      <c r="J218" s="211"/>
      <c r="K218" s="213">
        <v>3.953</v>
      </c>
      <c r="L218" s="245"/>
      <c r="M218" s="245"/>
      <c r="N218" s="211"/>
      <c r="O218" s="211"/>
      <c r="P218" s="211"/>
      <c r="Q218" s="211"/>
      <c r="R218" s="214"/>
      <c r="T218" s="216"/>
      <c r="U218" s="211"/>
      <c r="V218" s="211"/>
      <c r="W218" s="211"/>
      <c r="X218" s="211"/>
      <c r="Y218" s="211"/>
      <c r="Z218" s="211"/>
      <c r="AA218" s="217"/>
      <c r="AT218" s="218" t="s">
        <v>217</v>
      </c>
      <c r="AU218" s="218" t="s">
        <v>124</v>
      </c>
      <c r="AV218" s="215" t="s">
        <v>124</v>
      </c>
      <c r="AW218" s="215" t="s">
        <v>34</v>
      </c>
      <c r="AX218" s="215" t="s">
        <v>76</v>
      </c>
      <c r="AY218" s="218" t="s">
        <v>155</v>
      </c>
    </row>
    <row r="219" spans="2:51" s="224" customFormat="1" ht="22.5" customHeight="1">
      <c r="B219" s="219"/>
      <c r="C219" s="220"/>
      <c r="D219" s="220"/>
      <c r="E219" s="221" t="s">
        <v>5</v>
      </c>
      <c r="F219" s="336" t="s">
        <v>222</v>
      </c>
      <c r="G219" s="337"/>
      <c r="H219" s="337"/>
      <c r="I219" s="337"/>
      <c r="J219" s="220"/>
      <c r="K219" s="222">
        <v>18.414</v>
      </c>
      <c r="L219" s="246"/>
      <c r="M219" s="246"/>
      <c r="N219" s="220"/>
      <c r="O219" s="220"/>
      <c r="P219" s="220"/>
      <c r="Q219" s="220"/>
      <c r="R219" s="223"/>
      <c r="T219" s="225"/>
      <c r="U219" s="220"/>
      <c r="V219" s="220"/>
      <c r="W219" s="220"/>
      <c r="X219" s="220"/>
      <c r="Y219" s="220"/>
      <c r="Z219" s="220"/>
      <c r="AA219" s="226"/>
      <c r="AT219" s="227" t="s">
        <v>217</v>
      </c>
      <c r="AU219" s="227" t="s">
        <v>124</v>
      </c>
      <c r="AV219" s="224" t="s">
        <v>169</v>
      </c>
      <c r="AW219" s="224" t="s">
        <v>6</v>
      </c>
      <c r="AX219" s="224" t="s">
        <v>22</v>
      </c>
      <c r="AY219" s="227" t="s">
        <v>155</v>
      </c>
    </row>
    <row r="220" spans="2:65" s="110" customFormat="1" ht="31.5" customHeight="1">
      <c r="B220" s="111"/>
      <c r="C220" s="188" t="s">
        <v>331</v>
      </c>
      <c r="D220" s="188" t="s">
        <v>156</v>
      </c>
      <c r="E220" s="189" t="s">
        <v>332</v>
      </c>
      <c r="F220" s="316" t="s">
        <v>333</v>
      </c>
      <c r="G220" s="316"/>
      <c r="H220" s="316"/>
      <c r="I220" s="316"/>
      <c r="J220" s="190" t="s">
        <v>276</v>
      </c>
      <c r="K220" s="191">
        <v>10.523</v>
      </c>
      <c r="L220" s="317"/>
      <c r="M220" s="317"/>
      <c r="N220" s="318">
        <f>ROUND(L220*K220,2)</f>
        <v>0</v>
      </c>
      <c r="O220" s="318"/>
      <c r="P220" s="318"/>
      <c r="Q220" s="318"/>
      <c r="R220" s="115"/>
      <c r="T220" s="192" t="s">
        <v>5</v>
      </c>
      <c r="U220" s="193" t="s">
        <v>41</v>
      </c>
      <c r="V220" s="194">
        <v>0.205</v>
      </c>
      <c r="W220" s="194">
        <f>V220*K220</f>
        <v>2.157215</v>
      </c>
      <c r="X220" s="194">
        <v>0</v>
      </c>
      <c r="Y220" s="194">
        <f>X220*K220</f>
        <v>0</v>
      </c>
      <c r="Z220" s="194">
        <v>0</v>
      </c>
      <c r="AA220" s="195">
        <f>Z220*K220</f>
        <v>0</v>
      </c>
      <c r="AR220" s="100" t="s">
        <v>169</v>
      </c>
      <c r="AT220" s="100" t="s">
        <v>156</v>
      </c>
      <c r="AU220" s="100" t="s">
        <v>124</v>
      </c>
      <c r="AY220" s="100" t="s">
        <v>155</v>
      </c>
      <c r="BE220" s="196">
        <f>IF(U220="základní",N220,0)</f>
        <v>0</v>
      </c>
      <c r="BF220" s="196">
        <f>IF(U220="snížená",N220,0)</f>
        <v>0</v>
      </c>
      <c r="BG220" s="196">
        <f>IF(U220="zákl. přenesená",N220,0)</f>
        <v>0</v>
      </c>
      <c r="BH220" s="196">
        <f>IF(U220="sníž. přenesená",N220,0)</f>
        <v>0</v>
      </c>
      <c r="BI220" s="196">
        <f>IF(U220="nulová",N220,0)</f>
        <v>0</v>
      </c>
      <c r="BJ220" s="100" t="s">
        <v>22</v>
      </c>
      <c r="BK220" s="196">
        <f>ROUND(L220*K220,2)</f>
        <v>0</v>
      </c>
      <c r="BL220" s="100" t="s">
        <v>169</v>
      </c>
      <c r="BM220" s="100" t="s">
        <v>334</v>
      </c>
    </row>
    <row r="221" spans="2:65" s="110" customFormat="1" ht="31.5" customHeight="1">
      <c r="B221" s="111"/>
      <c r="C221" s="188" t="s">
        <v>335</v>
      </c>
      <c r="D221" s="188" t="s">
        <v>156</v>
      </c>
      <c r="E221" s="189" t="s">
        <v>336</v>
      </c>
      <c r="F221" s="316" t="s">
        <v>337</v>
      </c>
      <c r="G221" s="316"/>
      <c r="H221" s="316"/>
      <c r="I221" s="316"/>
      <c r="J221" s="190" t="s">
        <v>276</v>
      </c>
      <c r="K221" s="191">
        <v>12.514</v>
      </c>
      <c r="L221" s="317"/>
      <c r="M221" s="317"/>
      <c r="N221" s="318">
        <f>ROUND(L221*K221,2)</f>
        <v>0</v>
      </c>
      <c r="O221" s="318"/>
      <c r="P221" s="318"/>
      <c r="Q221" s="318"/>
      <c r="R221" s="115"/>
      <c r="T221" s="192" t="s">
        <v>5</v>
      </c>
      <c r="U221" s="193" t="s">
        <v>41</v>
      </c>
      <c r="V221" s="194">
        <v>0.188</v>
      </c>
      <c r="W221" s="194">
        <f>V221*K221</f>
        <v>2.352632</v>
      </c>
      <c r="X221" s="194">
        <v>0</v>
      </c>
      <c r="Y221" s="194">
        <f>X221*K221</f>
        <v>0</v>
      </c>
      <c r="Z221" s="194">
        <v>0</v>
      </c>
      <c r="AA221" s="195">
        <f>Z221*K221</f>
        <v>0</v>
      </c>
      <c r="AR221" s="100" t="s">
        <v>169</v>
      </c>
      <c r="AT221" s="100" t="s">
        <v>156</v>
      </c>
      <c r="AU221" s="100" t="s">
        <v>124</v>
      </c>
      <c r="AY221" s="100" t="s">
        <v>155</v>
      </c>
      <c r="BE221" s="196">
        <f>IF(U221="základní",N221,0)</f>
        <v>0</v>
      </c>
      <c r="BF221" s="196">
        <f>IF(U221="snížená",N221,0)</f>
        <v>0</v>
      </c>
      <c r="BG221" s="196">
        <f>IF(U221="zákl. přenesená",N221,0)</f>
        <v>0</v>
      </c>
      <c r="BH221" s="196">
        <f>IF(U221="sníž. přenesená",N221,0)</f>
        <v>0</v>
      </c>
      <c r="BI221" s="196">
        <f>IF(U221="nulová",N221,0)</f>
        <v>0</v>
      </c>
      <c r="BJ221" s="100" t="s">
        <v>22</v>
      </c>
      <c r="BK221" s="196">
        <f>ROUND(L221*K221,2)</f>
        <v>0</v>
      </c>
      <c r="BL221" s="100" t="s">
        <v>169</v>
      </c>
      <c r="BM221" s="100" t="s">
        <v>338</v>
      </c>
    </row>
    <row r="222" spans="2:51" s="206" customFormat="1" ht="22.5" customHeight="1">
      <c r="B222" s="201"/>
      <c r="C222" s="202"/>
      <c r="D222" s="202"/>
      <c r="E222" s="203" t="s">
        <v>5</v>
      </c>
      <c r="F222" s="342" t="s">
        <v>327</v>
      </c>
      <c r="G222" s="343"/>
      <c r="H222" s="343"/>
      <c r="I222" s="343"/>
      <c r="J222" s="202"/>
      <c r="K222" s="204" t="s">
        <v>5</v>
      </c>
      <c r="L222" s="244"/>
      <c r="M222" s="244"/>
      <c r="N222" s="202"/>
      <c r="O222" s="202"/>
      <c r="P222" s="202"/>
      <c r="Q222" s="202"/>
      <c r="R222" s="205"/>
      <c r="T222" s="207"/>
      <c r="U222" s="202"/>
      <c r="V222" s="202"/>
      <c r="W222" s="202"/>
      <c r="X222" s="202"/>
      <c r="Y222" s="202"/>
      <c r="Z222" s="202"/>
      <c r="AA222" s="208"/>
      <c r="AT222" s="209" t="s">
        <v>217</v>
      </c>
      <c r="AU222" s="209" t="s">
        <v>124</v>
      </c>
      <c r="AV222" s="206" t="s">
        <v>22</v>
      </c>
      <c r="AW222" s="206" t="s">
        <v>34</v>
      </c>
      <c r="AX222" s="206" t="s">
        <v>76</v>
      </c>
      <c r="AY222" s="209" t="s">
        <v>155</v>
      </c>
    </row>
    <row r="223" spans="2:51" s="215" customFormat="1" ht="22.5" customHeight="1">
      <c r="B223" s="210"/>
      <c r="C223" s="211"/>
      <c r="D223" s="211"/>
      <c r="E223" s="212" t="s">
        <v>5</v>
      </c>
      <c r="F223" s="347" t="s">
        <v>328</v>
      </c>
      <c r="G223" s="348"/>
      <c r="H223" s="348"/>
      <c r="I223" s="348"/>
      <c r="J223" s="211"/>
      <c r="K223" s="213">
        <v>10.523</v>
      </c>
      <c r="L223" s="245"/>
      <c r="M223" s="245"/>
      <c r="N223" s="211"/>
      <c r="O223" s="211"/>
      <c r="P223" s="211"/>
      <c r="Q223" s="211"/>
      <c r="R223" s="214"/>
      <c r="T223" s="216"/>
      <c r="U223" s="211"/>
      <c r="V223" s="211"/>
      <c r="W223" s="211"/>
      <c r="X223" s="211"/>
      <c r="Y223" s="211"/>
      <c r="Z223" s="211"/>
      <c r="AA223" s="217"/>
      <c r="AT223" s="218" t="s">
        <v>217</v>
      </c>
      <c r="AU223" s="218" t="s">
        <v>124</v>
      </c>
      <c r="AV223" s="215" t="s">
        <v>124</v>
      </c>
      <c r="AW223" s="215" t="s">
        <v>34</v>
      </c>
      <c r="AX223" s="215" t="s">
        <v>76</v>
      </c>
      <c r="AY223" s="218" t="s">
        <v>155</v>
      </c>
    </row>
    <row r="224" spans="2:51" s="206" customFormat="1" ht="22.5" customHeight="1">
      <c r="B224" s="201"/>
      <c r="C224" s="202"/>
      <c r="D224" s="202"/>
      <c r="E224" s="203" t="s">
        <v>5</v>
      </c>
      <c r="F224" s="349" t="s">
        <v>226</v>
      </c>
      <c r="G224" s="350"/>
      <c r="H224" s="350"/>
      <c r="I224" s="350"/>
      <c r="J224" s="202"/>
      <c r="K224" s="204" t="s">
        <v>5</v>
      </c>
      <c r="L224" s="244"/>
      <c r="M224" s="244"/>
      <c r="N224" s="202"/>
      <c r="O224" s="202"/>
      <c r="P224" s="202"/>
      <c r="Q224" s="202"/>
      <c r="R224" s="205"/>
      <c r="T224" s="207"/>
      <c r="U224" s="202"/>
      <c r="V224" s="202"/>
      <c r="W224" s="202"/>
      <c r="X224" s="202"/>
      <c r="Y224" s="202"/>
      <c r="Z224" s="202"/>
      <c r="AA224" s="208"/>
      <c r="AT224" s="209" t="s">
        <v>217</v>
      </c>
      <c r="AU224" s="209" t="s">
        <v>124</v>
      </c>
      <c r="AV224" s="206" t="s">
        <v>22</v>
      </c>
      <c r="AW224" s="206" t="s">
        <v>34</v>
      </c>
      <c r="AX224" s="206" t="s">
        <v>76</v>
      </c>
      <c r="AY224" s="209" t="s">
        <v>155</v>
      </c>
    </row>
    <row r="225" spans="2:51" s="215" customFormat="1" ht="22.5" customHeight="1">
      <c r="B225" s="210"/>
      <c r="C225" s="211"/>
      <c r="D225" s="211"/>
      <c r="E225" s="212" t="s">
        <v>5</v>
      </c>
      <c r="F225" s="347" t="s">
        <v>339</v>
      </c>
      <c r="G225" s="348"/>
      <c r="H225" s="348"/>
      <c r="I225" s="348"/>
      <c r="J225" s="211"/>
      <c r="K225" s="213">
        <v>0.988</v>
      </c>
      <c r="L225" s="245"/>
      <c r="M225" s="245"/>
      <c r="N225" s="211"/>
      <c r="O225" s="211"/>
      <c r="P225" s="211"/>
      <c r="Q225" s="211"/>
      <c r="R225" s="214"/>
      <c r="T225" s="216"/>
      <c r="U225" s="211"/>
      <c r="V225" s="211"/>
      <c r="W225" s="211"/>
      <c r="X225" s="211"/>
      <c r="Y225" s="211"/>
      <c r="Z225" s="211"/>
      <c r="AA225" s="217"/>
      <c r="AT225" s="218" t="s">
        <v>217</v>
      </c>
      <c r="AU225" s="218" t="s">
        <v>124</v>
      </c>
      <c r="AV225" s="215" t="s">
        <v>124</v>
      </c>
      <c r="AW225" s="215" t="s">
        <v>34</v>
      </c>
      <c r="AX225" s="215" t="s">
        <v>76</v>
      </c>
      <c r="AY225" s="218" t="s">
        <v>155</v>
      </c>
    </row>
    <row r="226" spans="2:51" s="215" customFormat="1" ht="22.5" customHeight="1">
      <c r="B226" s="210"/>
      <c r="C226" s="211"/>
      <c r="D226" s="211"/>
      <c r="E226" s="212" t="s">
        <v>5</v>
      </c>
      <c r="F226" s="347" t="s">
        <v>340</v>
      </c>
      <c r="G226" s="348"/>
      <c r="H226" s="348"/>
      <c r="I226" s="348"/>
      <c r="J226" s="211"/>
      <c r="K226" s="213">
        <v>1.003</v>
      </c>
      <c r="L226" s="245"/>
      <c r="M226" s="245"/>
      <c r="N226" s="211"/>
      <c r="O226" s="211"/>
      <c r="P226" s="211"/>
      <c r="Q226" s="211"/>
      <c r="R226" s="214"/>
      <c r="T226" s="216"/>
      <c r="U226" s="211"/>
      <c r="V226" s="211"/>
      <c r="W226" s="211"/>
      <c r="X226" s="211"/>
      <c r="Y226" s="211"/>
      <c r="Z226" s="211"/>
      <c r="AA226" s="217"/>
      <c r="AT226" s="218" t="s">
        <v>217</v>
      </c>
      <c r="AU226" s="218" t="s">
        <v>124</v>
      </c>
      <c r="AV226" s="215" t="s">
        <v>124</v>
      </c>
      <c r="AW226" s="215" t="s">
        <v>34</v>
      </c>
      <c r="AX226" s="215" t="s">
        <v>76</v>
      </c>
      <c r="AY226" s="218" t="s">
        <v>155</v>
      </c>
    </row>
    <row r="227" spans="2:51" s="224" customFormat="1" ht="22.5" customHeight="1">
      <c r="B227" s="219"/>
      <c r="C227" s="220"/>
      <c r="D227" s="220"/>
      <c r="E227" s="221" t="s">
        <v>5</v>
      </c>
      <c r="F227" s="336" t="s">
        <v>222</v>
      </c>
      <c r="G227" s="337"/>
      <c r="H227" s="337"/>
      <c r="I227" s="337"/>
      <c r="J227" s="220"/>
      <c r="K227" s="222">
        <v>12.514</v>
      </c>
      <c r="L227" s="246"/>
      <c r="M227" s="246"/>
      <c r="N227" s="220"/>
      <c r="O227" s="220"/>
      <c r="P227" s="220"/>
      <c r="Q227" s="220"/>
      <c r="R227" s="223"/>
      <c r="T227" s="225"/>
      <c r="U227" s="220"/>
      <c r="V227" s="220"/>
      <c r="W227" s="220"/>
      <c r="X227" s="220"/>
      <c r="Y227" s="220"/>
      <c r="Z227" s="220"/>
      <c r="AA227" s="226"/>
      <c r="AT227" s="227" t="s">
        <v>217</v>
      </c>
      <c r="AU227" s="227" t="s">
        <v>124</v>
      </c>
      <c r="AV227" s="224" t="s">
        <v>169</v>
      </c>
      <c r="AW227" s="224" t="s">
        <v>6</v>
      </c>
      <c r="AX227" s="224" t="s">
        <v>22</v>
      </c>
      <c r="AY227" s="227" t="s">
        <v>155</v>
      </c>
    </row>
    <row r="228" spans="2:65" s="110" customFormat="1" ht="22.5" customHeight="1">
      <c r="B228" s="111"/>
      <c r="C228" s="188" t="s">
        <v>341</v>
      </c>
      <c r="D228" s="188" t="s">
        <v>156</v>
      </c>
      <c r="E228" s="189" t="s">
        <v>342</v>
      </c>
      <c r="F228" s="316" t="s">
        <v>343</v>
      </c>
      <c r="G228" s="316"/>
      <c r="H228" s="316"/>
      <c r="I228" s="316"/>
      <c r="J228" s="190" t="s">
        <v>263</v>
      </c>
      <c r="K228" s="191">
        <v>0.409</v>
      </c>
      <c r="L228" s="317"/>
      <c r="M228" s="317"/>
      <c r="N228" s="318">
        <f>ROUND(L228*K228,2)</f>
        <v>0</v>
      </c>
      <c r="O228" s="318"/>
      <c r="P228" s="318"/>
      <c r="Q228" s="318"/>
      <c r="R228" s="115"/>
      <c r="T228" s="192" t="s">
        <v>5</v>
      </c>
      <c r="U228" s="193" t="s">
        <v>41</v>
      </c>
      <c r="V228" s="194">
        <v>15.231</v>
      </c>
      <c r="W228" s="194">
        <f>V228*K228</f>
        <v>6.2294789999999995</v>
      </c>
      <c r="X228" s="194">
        <v>1.05306</v>
      </c>
      <c r="Y228" s="194">
        <f>X228*K228</f>
        <v>0.43070154</v>
      </c>
      <c r="Z228" s="194">
        <v>0</v>
      </c>
      <c r="AA228" s="195">
        <f>Z228*K228</f>
        <v>0</v>
      </c>
      <c r="AR228" s="100" t="s">
        <v>169</v>
      </c>
      <c r="AT228" s="100" t="s">
        <v>156</v>
      </c>
      <c r="AU228" s="100" t="s">
        <v>124</v>
      </c>
      <c r="AY228" s="100" t="s">
        <v>155</v>
      </c>
      <c r="BE228" s="196">
        <f>IF(U228="základní",N228,0)</f>
        <v>0</v>
      </c>
      <c r="BF228" s="196">
        <f>IF(U228="snížená",N228,0)</f>
        <v>0</v>
      </c>
      <c r="BG228" s="196">
        <f>IF(U228="zákl. přenesená",N228,0)</f>
        <v>0</v>
      </c>
      <c r="BH228" s="196">
        <f>IF(U228="sníž. přenesená",N228,0)</f>
        <v>0</v>
      </c>
      <c r="BI228" s="196">
        <f>IF(U228="nulová",N228,0)</f>
        <v>0</v>
      </c>
      <c r="BJ228" s="100" t="s">
        <v>22</v>
      </c>
      <c r="BK228" s="196">
        <f>ROUND(L228*K228,2)</f>
        <v>0</v>
      </c>
      <c r="BL228" s="100" t="s">
        <v>169</v>
      </c>
      <c r="BM228" s="100" t="s">
        <v>344</v>
      </c>
    </row>
    <row r="229" spans="2:51" s="206" customFormat="1" ht="22.5" customHeight="1">
      <c r="B229" s="201"/>
      <c r="C229" s="202"/>
      <c r="D229" s="202"/>
      <c r="E229" s="203" t="s">
        <v>5</v>
      </c>
      <c r="F229" s="342" t="s">
        <v>327</v>
      </c>
      <c r="G229" s="343"/>
      <c r="H229" s="343"/>
      <c r="I229" s="343"/>
      <c r="J229" s="202"/>
      <c r="K229" s="204" t="s">
        <v>5</v>
      </c>
      <c r="L229" s="244"/>
      <c r="M229" s="244"/>
      <c r="N229" s="202"/>
      <c r="O229" s="202"/>
      <c r="P229" s="202"/>
      <c r="Q229" s="202"/>
      <c r="R229" s="205"/>
      <c r="T229" s="207"/>
      <c r="U229" s="202"/>
      <c r="V229" s="202"/>
      <c r="W229" s="202"/>
      <c r="X229" s="202"/>
      <c r="Y229" s="202"/>
      <c r="Z229" s="202"/>
      <c r="AA229" s="208"/>
      <c r="AT229" s="209" t="s">
        <v>217</v>
      </c>
      <c r="AU229" s="209" t="s">
        <v>124</v>
      </c>
      <c r="AV229" s="206" t="s">
        <v>22</v>
      </c>
      <c r="AW229" s="206" t="s">
        <v>34</v>
      </c>
      <c r="AX229" s="206" t="s">
        <v>76</v>
      </c>
      <c r="AY229" s="209" t="s">
        <v>155</v>
      </c>
    </row>
    <row r="230" spans="2:51" s="215" customFormat="1" ht="22.5" customHeight="1">
      <c r="B230" s="210"/>
      <c r="C230" s="211"/>
      <c r="D230" s="211"/>
      <c r="E230" s="212" t="s">
        <v>5</v>
      </c>
      <c r="F230" s="347" t="s">
        <v>345</v>
      </c>
      <c r="G230" s="348"/>
      <c r="H230" s="348"/>
      <c r="I230" s="348"/>
      <c r="J230" s="211"/>
      <c r="K230" s="213">
        <v>0.409</v>
      </c>
      <c r="L230" s="245"/>
      <c r="M230" s="245"/>
      <c r="N230" s="211"/>
      <c r="O230" s="211"/>
      <c r="P230" s="211"/>
      <c r="Q230" s="211"/>
      <c r="R230" s="214"/>
      <c r="T230" s="216"/>
      <c r="U230" s="211"/>
      <c r="V230" s="211"/>
      <c r="W230" s="211"/>
      <c r="X230" s="211"/>
      <c r="Y230" s="211"/>
      <c r="Z230" s="211"/>
      <c r="AA230" s="217"/>
      <c r="AT230" s="218" t="s">
        <v>217</v>
      </c>
      <c r="AU230" s="218" t="s">
        <v>124</v>
      </c>
      <c r="AV230" s="215" t="s">
        <v>124</v>
      </c>
      <c r="AW230" s="215" t="s">
        <v>34</v>
      </c>
      <c r="AX230" s="215" t="s">
        <v>76</v>
      </c>
      <c r="AY230" s="218" t="s">
        <v>155</v>
      </c>
    </row>
    <row r="231" spans="2:51" s="224" customFormat="1" ht="22.5" customHeight="1">
      <c r="B231" s="219"/>
      <c r="C231" s="220"/>
      <c r="D231" s="220"/>
      <c r="E231" s="221" t="s">
        <v>5</v>
      </c>
      <c r="F231" s="336" t="s">
        <v>222</v>
      </c>
      <c r="G231" s="337"/>
      <c r="H231" s="337"/>
      <c r="I231" s="337"/>
      <c r="J231" s="220"/>
      <c r="K231" s="222">
        <v>0.409</v>
      </c>
      <c r="L231" s="246"/>
      <c r="M231" s="246"/>
      <c r="N231" s="220"/>
      <c r="O231" s="220"/>
      <c r="P231" s="220"/>
      <c r="Q231" s="220"/>
      <c r="R231" s="223"/>
      <c r="T231" s="225"/>
      <c r="U231" s="220"/>
      <c r="V231" s="220"/>
      <c r="W231" s="220"/>
      <c r="X231" s="220"/>
      <c r="Y231" s="220"/>
      <c r="Z231" s="220"/>
      <c r="AA231" s="226"/>
      <c r="AT231" s="227" t="s">
        <v>217</v>
      </c>
      <c r="AU231" s="227" t="s">
        <v>124</v>
      </c>
      <c r="AV231" s="224" t="s">
        <v>169</v>
      </c>
      <c r="AW231" s="224" t="s">
        <v>34</v>
      </c>
      <c r="AX231" s="224" t="s">
        <v>22</v>
      </c>
      <c r="AY231" s="227" t="s">
        <v>155</v>
      </c>
    </row>
    <row r="232" spans="2:65" s="110" customFormat="1" ht="31.5" customHeight="1">
      <c r="B232" s="111"/>
      <c r="C232" s="188" t="s">
        <v>346</v>
      </c>
      <c r="D232" s="188" t="s">
        <v>156</v>
      </c>
      <c r="E232" s="189" t="s">
        <v>347</v>
      </c>
      <c r="F232" s="316" t="s">
        <v>348</v>
      </c>
      <c r="G232" s="316"/>
      <c r="H232" s="316"/>
      <c r="I232" s="316"/>
      <c r="J232" s="190" t="s">
        <v>214</v>
      </c>
      <c r="K232" s="191">
        <v>523.51</v>
      </c>
      <c r="L232" s="317"/>
      <c r="M232" s="317"/>
      <c r="N232" s="318">
        <f>ROUND(L232*K232,2)</f>
        <v>0</v>
      </c>
      <c r="O232" s="318"/>
      <c r="P232" s="318"/>
      <c r="Q232" s="318"/>
      <c r="R232" s="115"/>
      <c r="T232" s="192" t="s">
        <v>5</v>
      </c>
      <c r="U232" s="193" t="s">
        <v>41</v>
      </c>
      <c r="V232" s="194">
        <v>0.322</v>
      </c>
      <c r="W232" s="194">
        <f>V232*K232</f>
        <v>168.57022</v>
      </c>
      <c r="X232" s="194">
        <v>0.042</v>
      </c>
      <c r="Y232" s="194">
        <f>X232*K232</f>
        <v>21.98742</v>
      </c>
      <c r="Z232" s="194">
        <v>0</v>
      </c>
      <c r="AA232" s="195">
        <f>Z232*K232</f>
        <v>0</v>
      </c>
      <c r="AR232" s="100" t="s">
        <v>169</v>
      </c>
      <c r="AT232" s="100" t="s">
        <v>156</v>
      </c>
      <c r="AU232" s="100" t="s">
        <v>124</v>
      </c>
      <c r="AY232" s="100" t="s">
        <v>155</v>
      </c>
      <c r="BE232" s="196">
        <f>IF(U232="základní",N232,0)</f>
        <v>0</v>
      </c>
      <c r="BF232" s="196">
        <f>IF(U232="snížená",N232,0)</f>
        <v>0</v>
      </c>
      <c r="BG232" s="196">
        <f>IF(U232="zákl. přenesená",N232,0)</f>
        <v>0</v>
      </c>
      <c r="BH232" s="196">
        <f>IF(U232="sníž. přenesená",N232,0)</f>
        <v>0</v>
      </c>
      <c r="BI232" s="196">
        <f>IF(U232="nulová",N232,0)</f>
        <v>0</v>
      </c>
      <c r="BJ232" s="100" t="s">
        <v>22</v>
      </c>
      <c r="BK232" s="196">
        <f>ROUND(L232*K232,2)</f>
        <v>0</v>
      </c>
      <c r="BL232" s="100" t="s">
        <v>169</v>
      </c>
      <c r="BM232" s="100" t="s">
        <v>349</v>
      </c>
    </row>
    <row r="233" spans="2:51" s="206" customFormat="1" ht="22.5" customHeight="1">
      <c r="B233" s="201"/>
      <c r="C233" s="202"/>
      <c r="D233" s="202"/>
      <c r="E233" s="203" t="s">
        <v>5</v>
      </c>
      <c r="F233" s="342" t="s">
        <v>226</v>
      </c>
      <c r="G233" s="343"/>
      <c r="H233" s="343"/>
      <c r="I233" s="343"/>
      <c r="J233" s="202"/>
      <c r="K233" s="204" t="s">
        <v>5</v>
      </c>
      <c r="L233" s="244"/>
      <c r="M233" s="244"/>
      <c r="N233" s="202"/>
      <c r="O233" s="202"/>
      <c r="P233" s="202"/>
      <c r="Q233" s="202"/>
      <c r="R233" s="205"/>
      <c r="T233" s="207"/>
      <c r="U233" s="202"/>
      <c r="V233" s="202"/>
      <c r="W233" s="202"/>
      <c r="X233" s="202"/>
      <c r="Y233" s="202"/>
      <c r="Z233" s="202"/>
      <c r="AA233" s="208"/>
      <c r="AT233" s="209" t="s">
        <v>217</v>
      </c>
      <c r="AU233" s="209" t="s">
        <v>124</v>
      </c>
      <c r="AV233" s="206" t="s">
        <v>22</v>
      </c>
      <c r="AW233" s="206" t="s">
        <v>34</v>
      </c>
      <c r="AX233" s="206" t="s">
        <v>76</v>
      </c>
      <c r="AY233" s="209" t="s">
        <v>155</v>
      </c>
    </row>
    <row r="234" spans="2:51" s="215" customFormat="1" ht="22.5" customHeight="1">
      <c r="B234" s="210"/>
      <c r="C234" s="211"/>
      <c r="D234" s="211"/>
      <c r="E234" s="212" t="s">
        <v>5</v>
      </c>
      <c r="F234" s="347" t="s">
        <v>350</v>
      </c>
      <c r="G234" s="348"/>
      <c r="H234" s="348"/>
      <c r="I234" s="348"/>
      <c r="J234" s="211"/>
      <c r="K234" s="213">
        <v>38.15</v>
      </c>
      <c r="L234" s="245"/>
      <c r="M234" s="245"/>
      <c r="N234" s="211"/>
      <c r="O234" s="211"/>
      <c r="P234" s="211"/>
      <c r="Q234" s="211"/>
      <c r="R234" s="214"/>
      <c r="T234" s="216"/>
      <c r="U234" s="211"/>
      <c r="V234" s="211"/>
      <c r="W234" s="211"/>
      <c r="X234" s="211"/>
      <c r="Y234" s="211"/>
      <c r="Z234" s="211"/>
      <c r="AA234" s="217"/>
      <c r="AT234" s="218" t="s">
        <v>217</v>
      </c>
      <c r="AU234" s="218" t="s">
        <v>124</v>
      </c>
      <c r="AV234" s="215" t="s">
        <v>124</v>
      </c>
      <c r="AW234" s="215" t="s">
        <v>34</v>
      </c>
      <c r="AX234" s="215" t="s">
        <v>76</v>
      </c>
      <c r="AY234" s="218" t="s">
        <v>155</v>
      </c>
    </row>
    <row r="235" spans="2:51" s="215" customFormat="1" ht="22.5" customHeight="1">
      <c r="B235" s="210"/>
      <c r="C235" s="211"/>
      <c r="D235" s="211"/>
      <c r="E235" s="212" t="s">
        <v>5</v>
      </c>
      <c r="F235" s="347" t="s">
        <v>351</v>
      </c>
      <c r="G235" s="348"/>
      <c r="H235" s="348"/>
      <c r="I235" s="348"/>
      <c r="J235" s="211"/>
      <c r="K235" s="213">
        <v>29.09</v>
      </c>
      <c r="L235" s="245"/>
      <c r="M235" s="245"/>
      <c r="N235" s="211"/>
      <c r="O235" s="211"/>
      <c r="P235" s="211"/>
      <c r="Q235" s="211"/>
      <c r="R235" s="214"/>
      <c r="T235" s="216"/>
      <c r="U235" s="211"/>
      <c r="V235" s="211"/>
      <c r="W235" s="211"/>
      <c r="X235" s="211"/>
      <c r="Y235" s="211"/>
      <c r="Z235" s="211"/>
      <c r="AA235" s="217"/>
      <c r="AT235" s="218" t="s">
        <v>217</v>
      </c>
      <c r="AU235" s="218" t="s">
        <v>124</v>
      </c>
      <c r="AV235" s="215" t="s">
        <v>124</v>
      </c>
      <c r="AW235" s="215" t="s">
        <v>34</v>
      </c>
      <c r="AX235" s="215" t="s">
        <v>76</v>
      </c>
      <c r="AY235" s="218" t="s">
        <v>155</v>
      </c>
    </row>
    <row r="236" spans="2:51" s="215" customFormat="1" ht="22.5" customHeight="1">
      <c r="B236" s="210"/>
      <c r="C236" s="211"/>
      <c r="D236" s="211"/>
      <c r="E236" s="212" t="s">
        <v>5</v>
      </c>
      <c r="F236" s="347" t="s">
        <v>352</v>
      </c>
      <c r="G236" s="348"/>
      <c r="H236" s="348"/>
      <c r="I236" s="348"/>
      <c r="J236" s="211"/>
      <c r="K236" s="213">
        <v>29.49</v>
      </c>
      <c r="L236" s="245"/>
      <c r="M236" s="245"/>
      <c r="N236" s="211"/>
      <c r="O236" s="211"/>
      <c r="P236" s="211"/>
      <c r="Q236" s="211"/>
      <c r="R236" s="214"/>
      <c r="T236" s="216"/>
      <c r="U236" s="211"/>
      <c r="V236" s="211"/>
      <c r="W236" s="211"/>
      <c r="X236" s="211"/>
      <c r="Y236" s="211"/>
      <c r="Z236" s="211"/>
      <c r="AA236" s="217"/>
      <c r="AT236" s="218" t="s">
        <v>217</v>
      </c>
      <c r="AU236" s="218" t="s">
        <v>124</v>
      </c>
      <c r="AV236" s="215" t="s">
        <v>124</v>
      </c>
      <c r="AW236" s="215" t="s">
        <v>34</v>
      </c>
      <c r="AX236" s="215" t="s">
        <v>76</v>
      </c>
      <c r="AY236" s="218" t="s">
        <v>155</v>
      </c>
    </row>
    <row r="237" spans="2:51" s="215" customFormat="1" ht="22.5" customHeight="1">
      <c r="B237" s="210"/>
      <c r="C237" s="211"/>
      <c r="D237" s="211"/>
      <c r="E237" s="212" t="s">
        <v>5</v>
      </c>
      <c r="F237" s="347" t="s">
        <v>353</v>
      </c>
      <c r="G237" s="348"/>
      <c r="H237" s="348"/>
      <c r="I237" s="348"/>
      <c r="J237" s="211"/>
      <c r="K237" s="213">
        <v>42.55</v>
      </c>
      <c r="L237" s="245"/>
      <c r="M237" s="245"/>
      <c r="N237" s="211"/>
      <c r="O237" s="211"/>
      <c r="P237" s="211"/>
      <c r="Q237" s="211"/>
      <c r="R237" s="214"/>
      <c r="T237" s="216"/>
      <c r="U237" s="211"/>
      <c r="V237" s="211"/>
      <c r="W237" s="211"/>
      <c r="X237" s="211"/>
      <c r="Y237" s="211"/>
      <c r="Z237" s="211"/>
      <c r="AA237" s="217"/>
      <c r="AT237" s="218" t="s">
        <v>217</v>
      </c>
      <c r="AU237" s="218" t="s">
        <v>124</v>
      </c>
      <c r="AV237" s="215" t="s">
        <v>124</v>
      </c>
      <c r="AW237" s="215" t="s">
        <v>34</v>
      </c>
      <c r="AX237" s="215" t="s">
        <v>76</v>
      </c>
      <c r="AY237" s="218" t="s">
        <v>155</v>
      </c>
    </row>
    <row r="238" spans="2:51" s="215" customFormat="1" ht="22.5" customHeight="1">
      <c r="B238" s="210"/>
      <c r="C238" s="211"/>
      <c r="D238" s="211"/>
      <c r="E238" s="212" t="s">
        <v>5</v>
      </c>
      <c r="F238" s="347" t="s">
        <v>354</v>
      </c>
      <c r="G238" s="348"/>
      <c r="H238" s="348"/>
      <c r="I238" s="348"/>
      <c r="J238" s="211"/>
      <c r="K238" s="213">
        <v>33.95</v>
      </c>
      <c r="L238" s="245"/>
      <c r="M238" s="245"/>
      <c r="N238" s="211"/>
      <c r="O238" s="211"/>
      <c r="P238" s="211"/>
      <c r="Q238" s="211"/>
      <c r="R238" s="214"/>
      <c r="T238" s="216"/>
      <c r="U238" s="211"/>
      <c r="V238" s="211"/>
      <c r="W238" s="211"/>
      <c r="X238" s="211"/>
      <c r="Y238" s="211"/>
      <c r="Z238" s="211"/>
      <c r="AA238" s="217"/>
      <c r="AT238" s="218" t="s">
        <v>217</v>
      </c>
      <c r="AU238" s="218" t="s">
        <v>124</v>
      </c>
      <c r="AV238" s="215" t="s">
        <v>124</v>
      </c>
      <c r="AW238" s="215" t="s">
        <v>34</v>
      </c>
      <c r="AX238" s="215" t="s">
        <v>76</v>
      </c>
      <c r="AY238" s="218" t="s">
        <v>155</v>
      </c>
    </row>
    <row r="239" spans="2:51" s="215" customFormat="1" ht="22.5" customHeight="1">
      <c r="B239" s="210"/>
      <c r="C239" s="211"/>
      <c r="D239" s="211"/>
      <c r="E239" s="212" t="s">
        <v>5</v>
      </c>
      <c r="F239" s="347" t="s">
        <v>355</v>
      </c>
      <c r="G239" s="348"/>
      <c r="H239" s="348"/>
      <c r="I239" s="348"/>
      <c r="J239" s="211"/>
      <c r="K239" s="213">
        <v>13.35</v>
      </c>
      <c r="L239" s="245"/>
      <c r="M239" s="245"/>
      <c r="N239" s="211"/>
      <c r="O239" s="211"/>
      <c r="P239" s="211"/>
      <c r="Q239" s="211"/>
      <c r="R239" s="214"/>
      <c r="T239" s="216"/>
      <c r="U239" s="211"/>
      <c r="V239" s="211"/>
      <c r="W239" s="211"/>
      <c r="X239" s="211"/>
      <c r="Y239" s="211"/>
      <c r="Z239" s="211"/>
      <c r="AA239" s="217"/>
      <c r="AT239" s="218" t="s">
        <v>217</v>
      </c>
      <c r="AU239" s="218" t="s">
        <v>124</v>
      </c>
      <c r="AV239" s="215" t="s">
        <v>124</v>
      </c>
      <c r="AW239" s="215" t="s">
        <v>34</v>
      </c>
      <c r="AX239" s="215" t="s">
        <v>76</v>
      </c>
      <c r="AY239" s="218" t="s">
        <v>155</v>
      </c>
    </row>
    <row r="240" spans="2:51" s="215" customFormat="1" ht="22.5" customHeight="1">
      <c r="B240" s="210"/>
      <c r="C240" s="211"/>
      <c r="D240" s="211"/>
      <c r="E240" s="212" t="s">
        <v>5</v>
      </c>
      <c r="F240" s="347" t="s">
        <v>356</v>
      </c>
      <c r="G240" s="348"/>
      <c r="H240" s="348"/>
      <c r="I240" s="348"/>
      <c r="J240" s="211"/>
      <c r="K240" s="213">
        <v>13.4</v>
      </c>
      <c r="L240" s="245"/>
      <c r="M240" s="245"/>
      <c r="N240" s="211"/>
      <c r="O240" s="211"/>
      <c r="P240" s="211"/>
      <c r="Q240" s="211"/>
      <c r="R240" s="214"/>
      <c r="T240" s="216"/>
      <c r="U240" s="211"/>
      <c r="V240" s="211"/>
      <c r="W240" s="211"/>
      <c r="X240" s="211"/>
      <c r="Y240" s="211"/>
      <c r="Z240" s="211"/>
      <c r="AA240" s="217"/>
      <c r="AT240" s="218" t="s">
        <v>217</v>
      </c>
      <c r="AU240" s="218" t="s">
        <v>124</v>
      </c>
      <c r="AV240" s="215" t="s">
        <v>124</v>
      </c>
      <c r="AW240" s="215" t="s">
        <v>34</v>
      </c>
      <c r="AX240" s="215" t="s">
        <v>76</v>
      </c>
      <c r="AY240" s="218" t="s">
        <v>155</v>
      </c>
    </row>
    <row r="241" spans="2:51" s="215" customFormat="1" ht="22.5" customHeight="1">
      <c r="B241" s="210"/>
      <c r="C241" s="211"/>
      <c r="D241" s="211"/>
      <c r="E241" s="212" t="s">
        <v>5</v>
      </c>
      <c r="F241" s="347" t="s">
        <v>357</v>
      </c>
      <c r="G241" s="348"/>
      <c r="H241" s="348"/>
      <c r="I241" s="348"/>
      <c r="J241" s="211"/>
      <c r="K241" s="213">
        <v>12.2</v>
      </c>
      <c r="L241" s="245"/>
      <c r="M241" s="245"/>
      <c r="N241" s="211"/>
      <c r="O241" s="211"/>
      <c r="P241" s="211"/>
      <c r="Q241" s="211"/>
      <c r="R241" s="214"/>
      <c r="T241" s="216"/>
      <c r="U241" s="211"/>
      <c r="V241" s="211"/>
      <c r="W241" s="211"/>
      <c r="X241" s="211"/>
      <c r="Y241" s="211"/>
      <c r="Z241" s="211"/>
      <c r="AA241" s="217"/>
      <c r="AT241" s="218" t="s">
        <v>217</v>
      </c>
      <c r="AU241" s="218" t="s">
        <v>124</v>
      </c>
      <c r="AV241" s="215" t="s">
        <v>124</v>
      </c>
      <c r="AW241" s="215" t="s">
        <v>34</v>
      </c>
      <c r="AX241" s="215" t="s">
        <v>76</v>
      </c>
      <c r="AY241" s="218" t="s">
        <v>155</v>
      </c>
    </row>
    <row r="242" spans="2:51" s="215" customFormat="1" ht="22.5" customHeight="1">
      <c r="B242" s="210"/>
      <c r="C242" s="211"/>
      <c r="D242" s="211"/>
      <c r="E242" s="212" t="s">
        <v>5</v>
      </c>
      <c r="F242" s="347" t="s">
        <v>358</v>
      </c>
      <c r="G242" s="348"/>
      <c r="H242" s="348"/>
      <c r="I242" s="348"/>
      <c r="J242" s="211"/>
      <c r="K242" s="213">
        <v>127.35</v>
      </c>
      <c r="L242" s="245"/>
      <c r="M242" s="245"/>
      <c r="N242" s="211"/>
      <c r="O242" s="211"/>
      <c r="P242" s="211"/>
      <c r="Q242" s="211"/>
      <c r="R242" s="214"/>
      <c r="T242" s="216"/>
      <c r="U242" s="211"/>
      <c r="V242" s="211"/>
      <c r="W242" s="211"/>
      <c r="X242" s="211"/>
      <c r="Y242" s="211"/>
      <c r="Z242" s="211"/>
      <c r="AA242" s="217"/>
      <c r="AT242" s="218" t="s">
        <v>217</v>
      </c>
      <c r="AU242" s="218" t="s">
        <v>124</v>
      </c>
      <c r="AV242" s="215" t="s">
        <v>124</v>
      </c>
      <c r="AW242" s="215" t="s">
        <v>34</v>
      </c>
      <c r="AX242" s="215" t="s">
        <v>76</v>
      </c>
      <c r="AY242" s="218" t="s">
        <v>155</v>
      </c>
    </row>
    <row r="243" spans="2:51" s="215" customFormat="1" ht="22.5" customHeight="1">
      <c r="B243" s="210"/>
      <c r="C243" s="211"/>
      <c r="D243" s="211"/>
      <c r="E243" s="212" t="s">
        <v>5</v>
      </c>
      <c r="F243" s="347" t="s">
        <v>359</v>
      </c>
      <c r="G243" s="348"/>
      <c r="H243" s="348"/>
      <c r="I243" s="348"/>
      <c r="J243" s="211"/>
      <c r="K243" s="213">
        <v>6.7</v>
      </c>
      <c r="L243" s="245"/>
      <c r="M243" s="245"/>
      <c r="N243" s="211"/>
      <c r="O243" s="211"/>
      <c r="P243" s="211"/>
      <c r="Q243" s="211"/>
      <c r="R243" s="214"/>
      <c r="T243" s="216"/>
      <c r="U243" s="211"/>
      <c r="V243" s="211"/>
      <c r="W243" s="211"/>
      <c r="X243" s="211"/>
      <c r="Y243" s="211"/>
      <c r="Z243" s="211"/>
      <c r="AA243" s="217"/>
      <c r="AT243" s="218" t="s">
        <v>217</v>
      </c>
      <c r="AU243" s="218" t="s">
        <v>124</v>
      </c>
      <c r="AV243" s="215" t="s">
        <v>124</v>
      </c>
      <c r="AW243" s="215" t="s">
        <v>34</v>
      </c>
      <c r="AX243" s="215" t="s">
        <v>76</v>
      </c>
      <c r="AY243" s="218" t="s">
        <v>155</v>
      </c>
    </row>
    <row r="244" spans="2:51" s="215" customFormat="1" ht="22.5" customHeight="1">
      <c r="B244" s="210"/>
      <c r="C244" s="211"/>
      <c r="D244" s="211"/>
      <c r="E244" s="212" t="s">
        <v>5</v>
      </c>
      <c r="F244" s="347" t="s">
        <v>360</v>
      </c>
      <c r="G244" s="348"/>
      <c r="H244" s="348"/>
      <c r="I244" s="348"/>
      <c r="J244" s="211"/>
      <c r="K244" s="213">
        <v>36.49</v>
      </c>
      <c r="L244" s="245"/>
      <c r="M244" s="245"/>
      <c r="N244" s="211"/>
      <c r="O244" s="211"/>
      <c r="P244" s="211"/>
      <c r="Q244" s="211"/>
      <c r="R244" s="214"/>
      <c r="T244" s="216"/>
      <c r="U244" s="211"/>
      <c r="V244" s="211"/>
      <c r="W244" s="211"/>
      <c r="X244" s="211"/>
      <c r="Y244" s="211"/>
      <c r="Z244" s="211"/>
      <c r="AA244" s="217"/>
      <c r="AT244" s="218" t="s">
        <v>217</v>
      </c>
      <c r="AU244" s="218" t="s">
        <v>124</v>
      </c>
      <c r="AV244" s="215" t="s">
        <v>124</v>
      </c>
      <c r="AW244" s="215" t="s">
        <v>34</v>
      </c>
      <c r="AX244" s="215" t="s">
        <v>76</v>
      </c>
      <c r="AY244" s="218" t="s">
        <v>155</v>
      </c>
    </row>
    <row r="245" spans="2:51" s="215" customFormat="1" ht="22.5" customHeight="1">
      <c r="B245" s="210"/>
      <c r="C245" s="211"/>
      <c r="D245" s="211"/>
      <c r="E245" s="212" t="s">
        <v>5</v>
      </c>
      <c r="F245" s="347" t="s">
        <v>361</v>
      </c>
      <c r="G245" s="348"/>
      <c r="H245" s="348"/>
      <c r="I245" s="348"/>
      <c r="J245" s="211"/>
      <c r="K245" s="213">
        <v>16.9</v>
      </c>
      <c r="L245" s="245"/>
      <c r="M245" s="245"/>
      <c r="N245" s="211"/>
      <c r="O245" s="211"/>
      <c r="P245" s="211"/>
      <c r="Q245" s="211"/>
      <c r="R245" s="214"/>
      <c r="T245" s="216"/>
      <c r="U245" s="211"/>
      <c r="V245" s="211"/>
      <c r="W245" s="211"/>
      <c r="X245" s="211"/>
      <c r="Y245" s="211"/>
      <c r="Z245" s="211"/>
      <c r="AA245" s="217"/>
      <c r="AT245" s="218" t="s">
        <v>217</v>
      </c>
      <c r="AU245" s="218" t="s">
        <v>124</v>
      </c>
      <c r="AV245" s="215" t="s">
        <v>124</v>
      </c>
      <c r="AW245" s="215" t="s">
        <v>34</v>
      </c>
      <c r="AX245" s="215" t="s">
        <v>76</v>
      </c>
      <c r="AY245" s="218" t="s">
        <v>155</v>
      </c>
    </row>
    <row r="246" spans="2:51" s="215" customFormat="1" ht="22.5" customHeight="1">
      <c r="B246" s="210"/>
      <c r="C246" s="211"/>
      <c r="D246" s="211"/>
      <c r="E246" s="212" t="s">
        <v>5</v>
      </c>
      <c r="F246" s="347" t="s">
        <v>362</v>
      </c>
      <c r="G246" s="348"/>
      <c r="H246" s="348"/>
      <c r="I246" s="348"/>
      <c r="J246" s="211"/>
      <c r="K246" s="213">
        <v>30</v>
      </c>
      <c r="L246" s="245"/>
      <c r="M246" s="245"/>
      <c r="N246" s="211"/>
      <c r="O246" s="211"/>
      <c r="P246" s="211"/>
      <c r="Q246" s="211"/>
      <c r="R246" s="214"/>
      <c r="T246" s="216"/>
      <c r="U246" s="211"/>
      <c r="V246" s="211"/>
      <c r="W246" s="211"/>
      <c r="X246" s="211"/>
      <c r="Y246" s="211"/>
      <c r="Z246" s="211"/>
      <c r="AA246" s="217"/>
      <c r="AT246" s="218" t="s">
        <v>217</v>
      </c>
      <c r="AU246" s="218" t="s">
        <v>124</v>
      </c>
      <c r="AV246" s="215" t="s">
        <v>124</v>
      </c>
      <c r="AW246" s="215" t="s">
        <v>34</v>
      </c>
      <c r="AX246" s="215" t="s">
        <v>76</v>
      </c>
      <c r="AY246" s="218" t="s">
        <v>155</v>
      </c>
    </row>
    <row r="247" spans="2:51" s="215" customFormat="1" ht="22.5" customHeight="1">
      <c r="B247" s="210"/>
      <c r="C247" s="211"/>
      <c r="D247" s="211"/>
      <c r="E247" s="212" t="s">
        <v>5</v>
      </c>
      <c r="F247" s="347" t="s">
        <v>363</v>
      </c>
      <c r="G247" s="348"/>
      <c r="H247" s="348"/>
      <c r="I247" s="348"/>
      <c r="J247" s="211"/>
      <c r="K247" s="213">
        <v>16.6</v>
      </c>
      <c r="L247" s="245"/>
      <c r="M247" s="245"/>
      <c r="N247" s="211"/>
      <c r="O247" s="211"/>
      <c r="P247" s="211"/>
      <c r="Q247" s="211"/>
      <c r="R247" s="214"/>
      <c r="T247" s="216"/>
      <c r="U247" s="211"/>
      <c r="V247" s="211"/>
      <c r="W247" s="211"/>
      <c r="X247" s="211"/>
      <c r="Y247" s="211"/>
      <c r="Z247" s="211"/>
      <c r="AA247" s="217"/>
      <c r="AT247" s="218" t="s">
        <v>217</v>
      </c>
      <c r="AU247" s="218" t="s">
        <v>124</v>
      </c>
      <c r="AV247" s="215" t="s">
        <v>124</v>
      </c>
      <c r="AW247" s="215" t="s">
        <v>34</v>
      </c>
      <c r="AX247" s="215" t="s">
        <v>76</v>
      </c>
      <c r="AY247" s="218" t="s">
        <v>155</v>
      </c>
    </row>
    <row r="248" spans="2:51" s="215" customFormat="1" ht="22.5" customHeight="1">
      <c r="B248" s="210"/>
      <c r="C248" s="211"/>
      <c r="D248" s="211"/>
      <c r="E248" s="212" t="s">
        <v>5</v>
      </c>
      <c r="F248" s="347" t="s">
        <v>364</v>
      </c>
      <c r="G248" s="348"/>
      <c r="H248" s="348"/>
      <c r="I248" s="348"/>
      <c r="J248" s="211"/>
      <c r="K248" s="213">
        <v>77.29</v>
      </c>
      <c r="L248" s="245"/>
      <c r="M248" s="245"/>
      <c r="N248" s="211"/>
      <c r="O248" s="211"/>
      <c r="P248" s="211"/>
      <c r="Q248" s="211"/>
      <c r="R248" s="214"/>
      <c r="T248" s="216"/>
      <c r="U248" s="211"/>
      <c r="V248" s="211"/>
      <c r="W248" s="211"/>
      <c r="X248" s="211"/>
      <c r="Y248" s="211"/>
      <c r="Z248" s="211"/>
      <c r="AA248" s="217"/>
      <c r="AT248" s="218" t="s">
        <v>217</v>
      </c>
      <c r="AU248" s="218" t="s">
        <v>124</v>
      </c>
      <c r="AV248" s="215" t="s">
        <v>124</v>
      </c>
      <c r="AW248" s="215" t="s">
        <v>34</v>
      </c>
      <c r="AX248" s="215" t="s">
        <v>76</v>
      </c>
      <c r="AY248" s="218" t="s">
        <v>155</v>
      </c>
    </row>
    <row r="249" spans="2:51" s="224" customFormat="1" ht="22.5" customHeight="1">
      <c r="B249" s="219"/>
      <c r="C249" s="220"/>
      <c r="D249" s="220"/>
      <c r="E249" s="221" t="s">
        <v>5</v>
      </c>
      <c r="F249" s="336" t="s">
        <v>222</v>
      </c>
      <c r="G249" s="337"/>
      <c r="H249" s="337"/>
      <c r="I249" s="337"/>
      <c r="J249" s="220"/>
      <c r="K249" s="222">
        <v>523.51</v>
      </c>
      <c r="L249" s="246"/>
      <c r="M249" s="246"/>
      <c r="N249" s="220"/>
      <c r="O249" s="220"/>
      <c r="P249" s="220"/>
      <c r="Q249" s="220"/>
      <c r="R249" s="223"/>
      <c r="T249" s="225"/>
      <c r="U249" s="220"/>
      <c r="V249" s="220"/>
      <c r="W249" s="220"/>
      <c r="X249" s="220"/>
      <c r="Y249" s="220"/>
      <c r="Z249" s="220"/>
      <c r="AA249" s="226"/>
      <c r="AT249" s="227" t="s">
        <v>217</v>
      </c>
      <c r="AU249" s="227" t="s">
        <v>124</v>
      </c>
      <c r="AV249" s="224" t="s">
        <v>169</v>
      </c>
      <c r="AW249" s="224" t="s">
        <v>6</v>
      </c>
      <c r="AX249" s="224" t="s">
        <v>22</v>
      </c>
      <c r="AY249" s="227" t="s">
        <v>155</v>
      </c>
    </row>
    <row r="250" spans="2:65" s="110" customFormat="1" ht="31.5" customHeight="1">
      <c r="B250" s="111"/>
      <c r="C250" s="188" t="s">
        <v>365</v>
      </c>
      <c r="D250" s="188" t="s">
        <v>156</v>
      </c>
      <c r="E250" s="189" t="s">
        <v>366</v>
      </c>
      <c r="F250" s="316" t="s">
        <v>367</v>
      </c>
      <c r="G250" s="316"/>
      <c r="H250" s="316"/>
      <c r="I250" s="316"/>
      <c r="J250" s="190" t="s">
        <v>214</v>
      </c>
      <c r="K250" s="191">
        <v>523.51</v>
      </c>
      <c r="L250" s="317"/>
      <c r="M250" s="317"/>
      <c r="N250" s="318">
        <f>ROUND(L250*K250,2)</f>
        <v>0</v>
      </c>
      <c r="O250" s="318"/>
      <c r="P250" s="318"/>
      <c r="Q250" s="318"/>
      <c r="R250" s="115"/>
      <c r="T250" s="192" t="s">
        <v>5</v>
      </c>
      <c r="U250" s="193" t="s">
        <v>41</v>
      </c>
      <c r="V250" s="194">
        <v>0.387</v>
      </c>
      <c r="W250" s="194">
        <f>V250*K250</f>
        <v>202.59837</v>
      </c>
      <c r="X250" s="194">
        <v>0.1617</v>
      </c>
      <c r="Y250" s="194">
        <f>X250*K250</f>
        <v>84.651567</v>
      </c>
      <c r="Z250" s="194">
        <v>0</v>
      </c>
      <c r="AA250" s="195">
        <f>Z250*K250</f>
        <v>0</v>
      </c>
      <c r="AR250" s="100" t="s">
        <v>169</v>
      </c>
      <c r="AT250" s="100" t="s">
        <v>156</v>
      </c>
      <c r="AU250" s="100" t="s">
        <v>124</v>
      </c>
      <c r="AY250" s="100" t="s">
        <v>155</v>
      </c>
      <c r="BE250" s="196">
        <f>IF(U250="základní",N250,0)</f>
        <v>0</v>
      </c>
      <c r="BF250" s="196">
        <f>IF(U250="snížená",N250,0)</f>
        <v>0</v>
      </c>
      <c r="BG250" s="196">
        <f>IF(U250="zákl. přenesená",N250,0)</f>
        <v>0</v>
      </c>
      <c r="BH250" s="196">
        <f>IF(U250="sníž. přenesená",N250,0)</f>
        <v>0</v>
      </c>
      <c r="BI250" s="196">
        <f>IF(U250="nulová",N250,0)</f>
        <v>0</v>
      </c>
      <c r="BJ250" s="100" t="s">
        <v>22</v>
      </c>
      <c r="BK250" s="196">
        <f>ROUND(L250*K250,2)</f>
        <v>0</v>
      </c>
      <c r="BL250" s="100" t="s">
        <v>169</v>
      </c>
      <c r="BM250" s="100" t="s">
        <v>368</v>
      </c>
    </row>
    <row r="251" spans="2:65" s="110" customFormat="1" ht="22.5" customHeight="1">
      <c r="B251" s="111"/>
      <c r="C251" s="188" t="s">
        <v>369</v>
      </c>
      <c r="D251" s="188" t="s">
        <v>156</v>
      </c>
      <c r="E251" s="189" t="s">
        <v>370</v>
      </c>
      <c r="F251" s="316" t="s">
        <v>371</v>
      </c>
      <c r="G251" s="316"/>
      <c r="H251" s="316"/>
      <c r="I251" s="316"/>
      <c r="J251" s="190" t="s">
        <v>214</v>
      </c>
      <c r="K251" s="191">
        <v>26.75</v>
      </c>
      <c r="L251" s="317"/>
      <c r="M251" s="317"/>
      <c r="N251" s="318">
        <f>ROUND(L251*K251,2)</f>
        <v>0</v>
      </c>
      <c r="O251" s="318"/>
      <c r="P251" s="318"/>
      <c r="Q251" s="318"/>
      <c r="R251" s="115"/>
      <c r="T251" s="192" t="s">
        <v>5</v>
      </c>
      <c r="U251" s="193" t="s">
        <v>41</v>
      </c>
      <c r="V251" s="194">
        <v>0.025</v>
      </c>
      <c r="W251" s="194">
        <f>V251*K251</f>
        <v>0.6687500000000001</v>
      </c>
      <c r="X251" s="194">
        <v>0.00012</v>
      </c>
      <c r="Y251" s="194">
        <f>X251*K251</f>
        <v>0.00321</v>
      </c>
      <c r="Z251" s="194">
        <v>0</v>
      </c>
      <c r="AA251" s="195">
        <f>Z251*K251</f>
        <v>0</v>
      </c>
      <c r="AR251" s="100" t="s">
        <v>169</v>
      </c>
      <c r="AT251" s="100" t="s">
        <v>156</v>
      </c>
      <c r="AU251" s="100" t="s">
        <v>124</v>
      </c>
      <c r="AY251" s="100" t="s">
        <v>155</v>
      </c>
      <c r="BE251" s="196">
        <f>IF(U251="základní",N251,0)</f>
        <v>0</v>
      </c>
      <c r="BF251" s="196">
        <f>IF(U251="snížená",N251,0)</f>
        <v>0</v>
      </c>
      <c r="BG251" s="196">
        <f>IF(U251="zákl. přenesená",N251,0)</f>
        <v>0</v>
      </c>
      <c r="BH251" s="196">
        <f>IF(U251="sníž. přenesená",N251,0)</f>
        <v>0</v>
      </c>
      <c r="BI251" s="196">
        <f>IF(U251="nulová",N251,0)</f>
        <v>0</v>
      </c>
      <c r="BJ251" s="100" t="s">
        <v>22</v>
      </c>
      <c r="BK251" s="196">
        <f>ROUND(L251*K251,2)</f>
        <v>0</v>
      </c>
      <c r="BL251" s="100" t="s">
        <v>169</v>
      </c>
      <c r="BM251" s="100" t="s">
        <v>372</v>
      </c>
    </row>
    <row r="252" spans="2:51" s="206" customFormat="1" ht="22.5" customHeight="1">
      <c r="B252" s="201"/>
      <c r="C252" s="202"/>
      <c r="D252" s="202"/>
      <c r="E252" s="203" t="s">
        <v>5</v>
      </c>
      <c r="F252" s="342" t="s">
        <v>226</v>
      </c>
      <c r="G252" s="343"/>
      <c r="H252" s="343"/>
      <c r="I252" s="343"/>
      <c r="J252" s="202"/>
      <c r="K252" s="204" t="s">
        <v>5</v>
      </c>
      <c r="L252" s="244"/>
      <c r="M252" s="244"/>
      <c r="N252" s="202"/>
      <c r="O252" s="202"/>
      <c r="P252" s="202"/>
      <c r="Q252" s="202"/>
      <c r="R252" s="205"/>
      <c r="T252" s="207"/>
      <c r="U252" s="202"/>
      <c r="V252" s="202"/>
      <c r="W252" s="202"/>
      <c r="X252" s="202"/>
      <c r="Y252" s="202"/>
      <c r="Z252" s="202"/>
      <c r="AA252" s="208"/>
      <c r="AT252" s="209" t="s">
        <v>217</v>
      </c>
      <c r="AU252" s="209" t="s">
        <v>124</v>
      </c>
      <c r="AV252" s="206" t="s">
        <v>22</v>
      </c>
      <c r="AW252" s="206" t="s">
        <v>34</v>
      </c>
      <c r="AX252" s="206" t="s">
        <v>76</v>
      </c>
      <c r="AY252" s="209" t="s">
        <v>155</v>
      </c>
    </row>
    <row r="253" spans="2:51" s="215" customFormat="1" ht="22.5" customHeight="1">
      <c r="B253" s="210"/>
      <c r="C253" s="211"/>
      <c r="D253" s="211"/>
      <c r="E253" s="212" t="s">
        <v>5</v>
      </c>
      <c r="F253" s="347" t="s">
        <v>355</v>
      </c>
      <c r="G253" s="348"/>
      <c r="H253" s="348"/>
      <c r="I253" s="348"/>
      <c r="J253" s="211"/>
      <c r="K253" s="213">
        <v>13.35</v>
      </c>
      <c r="L253" s="245"/>
      <c r="M253" s="245"/>
      <c r="N253" s="211"/>
      <c r="O253" s="211"/>
      <c r="P253" s="211"/>
      <c r="Q253" s="211"/>
      <c r="R253" s="214"/>
      <c r="T253" s="216"/>
      <c r="U253" s="211"/>
      <c r="V253" s="211"/>
      <c r="W253" s="211"/>
      <c r="X253" s="211"/>
      <c r="Y253" s="211"/>
      <c r="Z253" s="211"/>
      <c r="AA253" s="217"/>
      <c r="AT253" s="218" t="s">
        <v>217</v>
      </c>
      <c r="AU253" s="218" t="s">
        <v>124</v>
      </c>
      <c r="AV253" s="215" t="s">
        <v>124</v>
      </c>
      <c r="AW253" s="215" t="s">
        <v>34</v>
      </c>
      <c r="AX253" s="215" t="s">
        <v>76</v>
      </c>
      <c r="AY253" s="218" t="s">
        <v>155</v>
      </c>
    </row>
    <row r="254" spans="2:51" s="215" customFormat="1" ht="22.5" customHeight="1">
      <c r="B254" s="210"/>
      <c r="C254" s="211"/>
      <c r="D254" s="211"/>
      <c r="E254" s="212" t="s">
        <v>5</v>
      </c>
      <c r="F254" s="347" t="s">
        <v>356</v>
      </c>
      <c r="G254" s="348"/>
      <c r="H254" s="348"/>
      <c r="I254" s="348"/>
      <c r="J254" s="211"/>
      <c r="K254" s="213">
        <v>13.4</v>
      </c>
      <c r="L254" s="245"/>
      <c r="M254" s="245"/>
      <c r="N254" s="211"/>
      <c r="O254" s="211"/>
      <c r="P254" s="211"/>
      <c r="Q254" s="211"/>
      <c r="R254" s="214"/>
      <c r="T254" s="216"/>
      <c r="U254" s="211"/>
      <c r="V254" s="211"/>
      <c r="W254" s="211"/>
      <c r="X254" s="211"/>
      <c r="Y254" s="211"/>
      <c r="Z254" s="211"/>
      <c r="AA254" s="217"/>
      <c r="AT254" s="218" t="s">
        <v>217</v>
      </c>
      <c r="AU254" s="218" t="s">
        <v>124</v>
      </c>
      <c r="AV254" s="215" t="s">
        <v>124</v>
      </c>
      <c r="AW254" s="215" t="s">
        <v>34</v>
      </c>
      <c r="AX254" s="215" t="s">
        <v>76</v>
      </c>
      <c r="AY254" s="218" t="s">
        <v>155</v>
      </c>
    </row>
    <row r="255" spans="2:51" s="224" customFormat="1" ht="22.5" customHeight="1">
      <c r="B255" s="219"/>
      <c r="C255" s="220"/>
      <c r="D255" s="220"/>
      <c r="E255" s="221" t="s">
        <v>5</v>
      </c>
      <c r="F255" s="336" t="s">
        <v>222</v>
      </c>
      <c r="G255" s="337"/>
      <c r="H255" s="337"/>
      <c r="I255" s="337"/>
      <c r="J255" s="220"/>
      <c r="K255" s="222">
        <v>26.75</v>
      </c>
      <c r="L255" s="246"/>
      <c r="M255" s="246"/>
      <c r="N255" s="220"/>
      <c r="O255" s="220"/>
      <c r="P255" s="220"/>
      <c r="Q255" s="220"/>
      <c r="R255" s="223"/>
      <c r="T255" s="225"/>
      <c r="U255" s="220"/>
      <c r="V255" s="220"/>
      <c r="W255" s="220"/>
      <c r="X255" s="220"/>
      <c r="Y255" s="220"/>
      <c r="Z255" s="220"/>
      <c r="AA255" s="226"/>
      <c r="AT255" s="227" t="s">
        <v>217</v>
      </c>
      <c r="AU255" s="227" t="s">
        <v>124</v>
      </c>
      <c r="AV255" s="224" t="s">
        <v>169</v>
      </c>
      <c r="AW255" s="224" t="s">
        <v>6</v>
      </c>
      <c r="AX255" s="224" t="s">
        <v>22</v>
      </c>
      <c r="AY255" s="227" t="s">
        <v>155</v>
      </c>
    </row>
    <row r="256" spans="2:65" s="110" customFormat="1" ht="44.25" customHeight="1">
      <c r="B256" s="111"/>
      <c r="C256" s="188" t="s">
        <v>373</v>
      </c>
      <c r="D256" s="188" t="s">
        <v>156</v>
      </c>
      <c r="E256" s="189" t="s">
        <v>374</v>
      </c>
      <c r="F256" s="316" t="s">
        <v>375</v>
      </c>
      <c r="G256" s="316"/>
      <c r="H256" s="316"/>
      <c r="I256" s="316"/>
      <c r="J256" s="190" t="s">
        <v>214</v>
      </c>
      <c r="K256" s="191">
        <v>523.51</v>
      </c>
      <c r="L256" s="317"/>
      <c r="M256" s="317"/>
      <c r="N256" s="318">
        <f>ROUND(L256*K256,2)</f>
        <v>0</v>
      </c>
      <c r="O256" s="318"/>
      <c r="P256" s="318"/>
      <c r="Q256" s="318"/>
      <c r="R256" s="115"/>
      <c r="T256" s="192" t="s">
        <v>5</v>
      </c>
      <c r="U256" s="193" t="s">
        <v>41</v>
      </c>
      <c r="V256" s="194">
        <v>0</v>
      </c>
      <c r="W256" s="194">
        <f>V256*K256</f>
        <v>0</v>
      </c>
      <c r="X256" s="194">
        <v>0</v>
      </c>
      <c r="Y256" s="194">
        <f>X256*K256</f>
        <v>0</v>
      </c>
      <c r="Z256" s="194">
        <v>0</v>
      </c>
      <c r="AA256" s="195">
        <f>Z256*K256</f>
        <v>0</v>
      </c>
      <c r="AR256" s="100" t="s">
        <v>169</v>
      </c>
      <c r="AT256" s="100" t="s">
        <v>156</v>
      </c>
      <c r="AU256" s="100" t="s">
        <v>124</v>
      </c>
      <c r="AY256" s="100" t="s">
        <v>155</v>
      </c>
      <c r="BE256" s="196">
        <f>IF(U256="základní",N256,0)</f>
        <v>0</v>
      </c>
      <c r="BF256" s="196">
        <f>IF(U256="snížená",N256,0)</f>
        <v>0</v>
      </c>
      <c r="BG256" s="196">
        <f>IF(U256="zákl. přenesená",N256,0)</f>
        <v>0</v>
      </c>
      <c r="BH256" s="196">
        <f>IF(U256="sníž. přenesená",N256,0)</f>
        <v>0</v>
      </c>
      <c r="BI256" s="196">
        <f>IF(U256="nulová",N256,0)</f>
        <v>0</v>
      </c>
      <c r="BJ256" s="100" t="s">
        <v>22</v>
      </c>
      <c r="BK256" s="196">
        <f>ROUND(L256*K256,2)</f>
        <v>0</v>
      </c>
      <c r="BL256" s="100" t="s">
        <v>169</v>
      </c>
      <c r="BM256" s="100" t="s">
        <v>376</v>
      </c>
    </row>
    <row r="257" spans="2:63" s="180" customFormat="1" ht="29.85" customHeight="1">
      <c r="B257" s="176"/>
      <c r="C257" s="177"/>
      <c r="D257" s="187" t="s">
        <v>188</v>
      </c>
      <c r="E257" s="187"/>
      <c r="F257" s="187"/>
      <c r="G257" s="187"/>
      <c r="H257" s="187"/>
      <c r="I257" s="187"/>
      <c r="J257" s="187"/>
      <c r="K257" s="187"/>
      <c r="L257" s="200"/>
      <c r="M257" s="200"/>
      <c r="N257" s="314">
        <f>BK257</f>
        <v>0</v>
      </c>
      <c r="O257" s="315"/>
      <c r="P257" s="315"/>
      <c r="Q257" s="315"/>
      <c r="R257" s="179"/>
      <c r="T257" s="181"/>
      <c r="U257" s="177"/>
      <c r="V257" s="177"/>
      <c r="W257" s="182">
        <f>SUM(W258:W274)</f>
        <v>296.90430000000003</v>
      </c>
      <c r="X257" s="177"/>
      <c r="Y257" s="182">
        <f>SUM(Y258:Y274)</f>
        <v>0.1965678</v>
      </c>
      <c r="Z257" s="177"/>
      <c r="AA257" s="183">
        <f>SUM(AA258:AA274)</f>
        <v>0</v>
      </c>
      <c r="AR257" s="184" t="s">
        <v>22</v>
      </c>
      <c r="AT257" s="185" t="s">
        <v>75</v>
      </c>
      <c r="AU257" s="185" t="s">
        <v>22</v>
      </c>
      <c r="AY257" s="184" t="s">
        <v>155</v>
      </c>
      <c r="BK257" s="186">
        <f>SUM(BK258:BK274)</f>
        <v>0</v>
      </c>
    </row>
    <row r="258" spans="2:65" s="110" customFormat="1" ht="44.25" customHeight="1">
      <c r="B258" s="111"/>
      <c r="C258" s="188" t="s">
        <v>377</v>
      </c>
      <c r="D258" s="188" t="s">
        <v>156</v>
      </c>
      <c r="E258" s="189" t="s">
        <v>378</v>
      </c>
      <c r="F258" s="316" t="s">
        <v>379</v>
      </c>
      <c r="G258" s="316"/>
      <c r="H258" s="316"/>
      <c r="I258" s="316"/>
      <c r="J258" s="190" t="s">
        <v>214</v>
      </c>
      <c r="K258" s="191">
        <v>523.25</v>
      </c>
      <c r="L258" s="317"/>
      <c r="M258" s="317"/>
      <c r="N258" s="318">
        <f>ROUND(L258*K258,2)</f>
        <v>0</v>
      </c>
      <c r="O258" s="318"/>
      <c r="P258" s="318"/>
      <c r="Q258" s="318"/>
      <c r="R258" s="115"/>
      <c r="T258" s="192" t="s">
        <v>5</v>
      </c>
      <c r="U258" s="193" t="s">
        <v>41</v>
      </c>
      <c r="V258" s="194">
        <v>0.162</v>
      </c>
      <c r="W258" s="194">
        <f>V258*K258</f>
        <v>84.76650000000001</v>
      </c>
      <c r="X258" s="194">
        <v>0</v>
      </c>
      <c r="Y258" s="194">
        <f>X258*K258</f>
        <v>0</v>
      </c>
      <c r="Z258" s="194">
        <v>0</v>
      </c>
      <c r="AA258" s="195">
        <f>Z258*K258</f>
        <v>0</v>
      </c>
      <c r="AR258" s="100" t="s">
        <v>169</v>
      </c>
      <c r="AT258" s="100" t="s">
        <v>156</v>
      </c>
      <c r="AU258" s="100" t="s">
        <v>124</v>
      </c>
      <c r="AY258" s="100" t="s">
        <v>155</v>
      </c>
      <c r="BE258" s="196">
        <f>IF(U258="základní",N258,0)</f>
        <v>0</v>
      </c>
      <c r="BF258" s="196">
        <f>IF(U258="snížená",N258,0)</f>
        <v>0</v>
      </c>
      <c r="BG258" s="196">
        <f>IF(U258="zákl. přenesená",N258,0)</f>
        <v>0</v>
      </c>
      <c r="BH258" s="196">
        <f>IF(U258="sníž. přenesená",N258,0)</f>
        <v>0</v>
      </c>
      <c r="BI258" s="196">
        <f>IF(U258="nulová",N258,0)</f>
        <v>0</v>
      </c>
      <c r="BJ258" s="100" t="s">
        <v>22</v>
      </c>
      <c r="BK258" s="196">
        <f>ROUND(L258*K258,2)</f>
        <v>0</v>
      </c>
      <c r="BL258" s="100" t="s">
        <v>169</v>
      </c>
      <c r="BM258" s="100" t="s">
        <v>380</v>
      </c>
    </row>
    <row r="259" spans="2:51" s="206" customFormat="1" ht="22.5" customHeight="1">
      <c r="B259" s="201"/>
      <c r="C259" s="202"/>
      <c r="D259" s="202"/>
      <c r="E259" s="203" t="s">
        <v>5</v>
      </c>
      <c r="F259" s="342" t="s">
        <v>381</v>
      </c>
      <c r="G259" s="343"/>
      <c r="H259" s="343"/>
      <c r="I259" s="343"/>
      <c r="J259" s="202"/>
      <c r="K259" s="204" t="s">
        <v>5</v>
      </c>
      <c r="L259" s="244"/>
      <c r="M259" s="244"/>
      <c r="N259" s="202"/>
      <c r="O259" s="202"/>
      <c r="P259" s="202"/>
      <c r="Q259" s="202"/>
      <c r="R259" s="205"/>
      <c r="T259" s="207"/>
      <c r="U259" s="202"/>
      <c r="V259" s="202"/>
      <c r="W259" s="202"/>
      <c r="X259" s="202"/>
      <c r="Y259" s="202"/>
      <c r="Z259" s="202"/>
      <c r="AA259" s="208"/>
      <c r="AT259" s="209" t="s">
        <v>217</v>
      </c>
      <c r="AU259" s="209" t="s">
        <v>124</v>
      </c>
      <c r="AV259" s="206" t="s">
        <v>22</v>
      </c>
      <c r="AW259" s="206" t="s">
        <v>34</v>
      </c>
      <c r="AX259" s="206" t="s">
        <v>76</v>
      </c>
      <c r="AY259" s="209" t="s">
        <v>155</v>
      </c>
    </row>
    <row r="260" spans="2:51" s="206" customFormat="1" ht="22.5" customHeight="1">
      <c r="B260" s="201"/>
      <c r="C260" s="202"/>
      <c r="D260" s="202"/>
      <c r="E260" s="203" t="s">
        <v>5</v>
      </c>
      <c r="F260" s="349" t="s">
        <v>309</v>
      </c>
      <c r="G260" s="350"/>
      <c r="H260" s="350"/>
      <c r="I260" s="350"/>
      <c r="J260" s="202"/>
      <c r="K260" s="204" t="s">
        <v>5</v>
      </c>
      <c r="L260" s="244"/>
      <c r="M260" s="244"/>
      <c r="N260" s="202"/>
      <c r="O260" s="202"/>
      <c r="P260" s="202"/>
      <c r="Q260" s="202"/>
      <c r="R260" s="205"/>
      <c r="T260" s="207"/>
      <c r="U260" s="202"/>
      <c r="V260" s="202"/>
      <c r="W260" s="202"/>
      <c r="X260" s="202"/>
      <c r="Y260" s="202"/>
      <c r="Z260" s="202"/>
      <c r="AA260" s="208"/>
      <c r="AT260" s="209" t="s">
        <v>217</v>
      </c>
      <c r="AU260" s="209" t="s">
        <v>124</v>
      </c>
      <c r="AV260" s="206" t="s">
        <v>22</v>
      </c>
      <c r="AW260" s="206" t="s">
        <v>34</v>
      </c>
      <c r="AX260" s="206" t="s">
        <v>76</v>
      </c>
      <c r="AY260" s="209" t="s">
        <v>155</v>
      </c>
    </row>
    <row r="261" spans="2:51" s="215" customFormat="1" ht="22.5" customHeight="1">
      <c r="B261" s="210"/>
      <c r="C261" s="211"/>
      <c r="D261" s="211"/>
      <c r="E261" s="212" t="s">
        <v>5</v>
      </c>
      <c r="F261" s="347" t="s">
        <v>310</v>
      </c>
      <c r="G261" s="348"/>
      <c r="H261" s="348"/>
      <c r="I261" s="348"/>
      <c r="J261" s="211"/>
      <c r="K261" s="213">
        <v>154.5</v>
      </c>
      <c r="L261" s="245"/>
      <c r="M261" s="245"/>
      <c r="N261" s="211"/>
      <c r="O261" s="211"/>
      <c r="P261" s="211"/>
      <c r="Q261" s="211"/>
      <c r="R261" s="214"/>
      <c r="T261" s="216"/>
      <c r="U261" s="211"/>
      <c r="V261" s="211"/>
      <c r="W261" s="211"/>
      <c r="X261" s="211"/>
      <c r="Y261" s="211"/>
      <c r="Z261" s="211"/>
      <c r="AA261" s="217"/>
      <c r="AT261" s="218" t="s">
        <v>217</v>
      </c>
      <c r="AU261" s="218" t="s">
        <v>124</v>
      </c>
      <c r="AV261" s="215" t="s">
        <v>124</v>
      </c>
      <c r="AW261" s="215" t="s">
        <v>34</v>
      </c>
      <c r="AX261" s="215" t="s">
        <v>76</v>
      </c>
      <c r="AY261" s="218" t="s">
        <v>155</v>
      </c>
    </row>
    <row r="262" spans="2:51" s="206" customFormat="1" ht="22.5" customHeight="1">
      <c r="B262" s="201"/>
      <c r="C262" s="202"/>
      <c r="D262" s="202"/>
      <c r="E262" s="203" t="s">
        <v>5</v>
      </c>
      <c r="F262" s="349" t="s">
        <v>311</v>
      </c>
      <c r="G262" s="350"/>
      <c r="H262" s="350"/>
      <c r="I262" s="350"/>
      <c r="J262" s="202"/>
      <c r="K262" s="204" t="s">
        <v>5</v>
      </c>
      <c r="L262" s="244"/>
      <c r="M262" s="244"/>
      <c r="N262" s="202"/>
      <c r="O262" s="202"/>
      <c r="P262" s="202"/>
      <c r="Q262" s="202"/>
      <c r="R262" s="205"/>
      <c r="T262" s="207"/>
      <c r="U262" s="202"/>
      <c r="V262" s="202"/>
      <c r="W262" s="202"/>
      <c r="X262" s="202"/>
      <c r="Y262" s="202"/>
      <c r="Z262" s="202"/>
      <c r="AA262" s="208"/>
      <c r="AT262" s="209" t="s">
        <v>217</v>
      </c>
      <c r="AU262" s="209" t="s">
        <v>124</v>
      </c>
      <c r="AV262" s="206" t="s">
        <v>22</v>
      </c>
      <c r="AW262" s="206" t="s">
        <v>34</v>
      </c>
      <c r="AX262" s="206" t="s">
        <v>76</v>
      </c>
      <c r="AY262" s="209" t="s">
        <v>155</v>
      </c>
    </row>
    <row r="263" spans="2:51" s="215" customFormat="1" ht="22.5" customHeight="1">
      <c r="B263" s="210"/>
      <c r="C263" s="211"/>
      <c r="D263" s="211"/>
      <c r="E263" s="212" t="s">
        <v>5</v>
      </c>
      <c r="F263" s="347" t="s">
        <v>312</v>
      </c>
      <c r="G263" s="348"/>
      <c r="H263" s="348"/>
      <c r="I263" s="348"/>
      <c r="J263" s="211"/>
      <c r="K263" s="213">
        <v>151.5</v>
      </c>
      <c r="L263" s="245"/>
      <c r="M263" s="245"/>
      <c r="N263" s="211"/>
      <c r="O263" s="211"/>
      <c r="P263" s="211"/>
      <c r="Q263" s="211"/>
      <c r="R263" s="214"/>
      <c r="T263" s="216"/>
      <c r="U263" s="211"/>
      <c r="V263" s="211"/>
      <c r="W263" s="211"/>
      <c r="X263" s="211"/>
      <c r="Y263" s="211"/>
      <c r="Z263" s="211"/>
      <c r="AA263" s="217"/>
      <c r="AT263" s="218" t="s">
        <v>217</v>
      </c>
      <c r="AU263" s="218" t="s">
        <v>124</v>
      </c>
      <c r="AV263" s="215" t="s">
        <v>124</v>
      </c>
      <c r="AW263" s="215" t="s">
        <v>34</v>
      </c>
      <c r="AX263" s="215" t="s">
        <v>76</v>
      </c>
      <c r="AY263" s="218" t="s">
        <v>155</v>
      </c>
    </row>
    <row r="264" spans="2:51" s="206" customFormat="1" ht="22.5" customHeight="1">
      <c r="B264" s="201"/>
      <c r="C264" s="202"/>
      <c r="D264" s="202"/>
      <c r="E264" s="203" t="s">
        <v>5</v>
      </c>
      <c r="F264" s="349" t="s">
        <v>313</v>
      </c>
      <c r="G264" s="350"/>
      <c r="H264" s="350"/>
      <c r="I264" s="350"/>
      <c r="J264" s="202"/>
      <c r="K264" s="204" t="s">
        <v>5</v>
      </c>
      <c r="L264" s="244"/>
      <c r="M264" s="244"/>
      <c r="N264" s="202"/>
      <c r="O264" s="202"/>
      <c r="P264" s="202"/>
      <c r="Q264" s="202"/>
      <c r="R264" s="205"/>
      <c r="T264" s="207"/>
      <c r="U264" s="202"/>
      <c r="V264" s="202"/>
      <c r="W264" s="202"/>
      <c r="X264" s="202"/>
      <c r="Y264" s="202"/>
      <c r="Z264" s="202"/>
      <c r="AA264" s="208"/>
      <c r="AT264" s="209" t="s">
        <v>217</v>
      </c>
      <c r="AU264" s="209" t="s">
        <v>124</v>
      </c>
      <c r="AV264" s="206" t="s">
        <v>22</v>
      </c>
      <c r="AW264" s="206" t="s">
        <v>34</v>
      </c>
      <c r="AX264" s="206" t="s">
        <v>76</v>
      </c>
      <c r="AY264" s="209" t="s">
        <v>155</v>
      </c>
    </row>
    <row r="265" spans="2:51" s="215" customFormat="1" ht="22.5" customHeight="1">
      <c r="B265" s="210"/>
      <c r="C265" s="211"/>
      <c r="D265" s="211"/>
      <c r="E265" s="212" t="s">
        <v>5</v>
      </c>
      <c r="F265" s="347" t="s">
        <v>314</v>
      </c>
      <c r="G265" s="348"/>
      <c r="H265" s="348"/>
      <c r="I265" s="348"/>
      <c r="J265" s="211"/>
      <c r="K265" s="213">
        <v>107.75</v>
      </c>
      <c r="L265" s="245"/>
      <c r="M265" s="245"/>
      <c r="N265" s="211"/>
      <c r="O265" s="211"/>
      <c r="P265" s="211"/>
      <c r="Q265" s="211"/>
      <c r="R265" s="214"/>
      <c r="T265" s="216"/>
      <c r="U265" s="211"/>
      <c r="V265" s="211"/>
      <c r="W265" s="211"/>
      <c r="X265" s="211"/>
      <c r="Y265" s="211"/>
      <c r="Z265" s="211"/>
      <c r="AA265" s="217"/>
      <c r="AT265" s="218" t="s">
        <v>217</v>
      </c>
      <c r="AU265" s="218" t="s">
        <v>124</v>
      </c>
      <c r="AV265" s="215" t="s">
        <v>124</v>
      </c>
      <c r="AW265" s="215" t="s">
        <v>34</v>
      </c>
      <c r="AX265" s="215" t="s">
        <v>76</v>
      </c>
      <c r="AY265" s="218" t="s">
        <v>155</v>
      </c>
    </row>
    <row r="266" spans="2:51" s="206" customFormat="1" ht="22.5" customHeight="1">
      <c r="B266" s="201"/>
      <c r="C266" s="202"/>
      <c r="D266" s="202"/>
      <c r="E266" s="203" t="s">
        <v>5</v>
      </c>
      <c r="F266" s="349" t="s">
        <v>315</v>
      </c>
      <c r="G266" s="350"/>
      <c r="H266" s="350"/>
      <c r="I266" s="350"/>
      <c r="J266" s="202"/>
      <c r="K266" s="204" t="s">
        <v>5</v>
      </c>
      <c r="L266" s="244"/>
      <c r="M266" s="244"/>
      <c r="N266" s="202"/>
      <c r="O266" s="202"/>
      <c r="P266" s="202"/>
      <c r="Q266" s="202"/>
      <c r="R266" s="205"/>
      <c r="T266" s="207"/>
      <c r="U266" s="202"/>
      <c r="V266" s="202"/>
      <c r="W266" s="202"/>
      <c r="X266" s="202"/>
      <c r="Y266" s="202"/>
      <c r="Z266" s="202"/>
      <c r="AA266" s="208"/>
      <c r="AT266" s="209" t="s">
        <v>217</v>
      </c>
      <c r="AU266" s="209" t="s">
        <v>124</v>
      </c>
      <c r="AV266" s="206" t="s">
        <v>22</v>
      </c>
      <c r="AW266" s="206" t="s">
        <v>34</v>
      </c>
      <c r="AX266" s="206" t="s">
        <v>76</v>
      </c>
      <c r="AY266" s="209" t="s">
        <v>155</v>
      </c>
    </row>
    <row r="267" spans="2:51" s="215" customFormat="1" ht="22.5" customHeight="1">
      <c r="B267" s="210"/>
      <c r="C267" s="211"/>
      <c r="D267" s="211"/>
      <c r="E267" s="212" t="s">
        <v>5</v>
      </c>
      <c r="F267" s="347" t="s">
        <v>316</v>
      </c>
      <c r="G267" s="348"/>
      <c r="H267" s="348"/>
      <c r="I267" s="348"/>
      <c r="J267" s="211"/>
      <c r="K267" s="213">
        <v>109.5</v>
      </c>
      <c r="L267" s="245"/>
      <c r="M267" s="245"/>
      <c r="N267" s="211"/>
      <c r="O267" s="211"/>
      <c r="P267" s="211"/>
      <c r="Q267" s="211"/>
      <c r="R267" s="214"/>
      <c r="T267" s="216"/>
      <c r="U267" s="211"/>
      <c r="V267" s="211"/>
      <c r="W267" s="211"/>
      <c r="X267" s="211"/>
      <c r="Y267" s="211"/>
      <c r="Z267" s="211"/>
      <c r="AA267" s="217"/>
      <c r="AT267" s="218" t="s">
        <v>217</v>
      </c>
      <c r="AU267" s="218" t="s">
        <v>124</v>
      </c>
      <c r="AV267" s="215" t="s">
        <v>124</v>
      </c>
      <c r="AW267" s="215" t="s">
        <v>34</v>
      </c>
      <c r="AX267" s="215" t="s">
        <v>76</v>
      </c>
      <c r="AY267" s="218" t="s">
        <v>155</v>
      </c>
    </row>
    <row r="268" spans="2:65" s="110" customFormat="1" ht="44.25" customHeight="1">
      <c r="B268" s="111"/>
      <c r="C268" s="188" t="s">
        <v>382</v>
      </c>
      <c r="D268" s="188" t="s">
        <v>156</v>
      </c>
      <c r="E268" s="189" t="s">
        <v>383</v>
      </c>
      <c r="F268" s="316" t="s">
        <v>384</v>
      </c>
      <c r="G268" s="316"/>
      <c r="H268" s="316"/>
      <c r="I268" s="316"/>
      <c r="J268" s="190" t="s">
        <v>214</v>
      </c>
      <c r="K268" s="191">
        <v>47092.5</v>
      </c>
      <c r="L268" s="317"/>
      <c r="M268" s="317"/>
      <c r="N268" s="318">
        <f>ROUND(L268*K268,2)</f>
        <v>0</v>
      </c>
      <c r="O268" s="318"/>
      <c r="P268" s="318"/>
      <c r="Q268" s="318"/>
      <c r="R268" s="115"/>
      <c r="T268" s="192" t="s">
        <v>5</v>
      </c>
      <c r="U268" s="193" t="s">
        <v>41</v>
      </c>
      <c r="V268" s="194">
        <v>0</v>
      </c>
      <c r="W268" s="194">
        <f>V268*K268</f>
        <v>0</v>
      </c>
      <c r="X268" s="194">
        <v>0</v>
      </c>
      <c r="Y268" s="194">
        <f>X268*K268</f>
        <v>0</v>
      </c>
      <c r="Z268" s="194">
        <v>0</v>
      </c>
      <c r="AA268" s="195">
        <f>Z268*K268</f>
        <v>0</v>
      </c>
      <c r="AR268" s="100" t="s">
        <v>169</v>
      </c>
      <c r="AT268" s="100" t="s">
        <v>156</v>
      </c>
      <c r="AU268" s="100" t="s">
        <v>124</v>
      </c>
      <c r="AY268" s="100" t="s">
        <v>155</v>
      </c>
      <c r="BE268" s="196">
        <f>IF(U268="základní",N268,0)</f>
        <v>0</v>
      </c>
      <c r="BF268" s="196">
        <f>IF(U268="snížená",N268,0)</f>
        <v>0</v>
      </c>
      <c r="BG268" s="196">
        <f>IF(U268="zákl. přenesená",N268,0)</f>
        <v>0</v>
      </c>
      <c r="BH268" s="196">
        <f>IF(U268="sníž. přenesená",N268,0)</f>
        <v>0</v>
      </c>
      <c r="BI268" s="196">
        <f>IF(U268="nulová",N268,0)</f>
        <v>0</v>
      </c>
      <c r="BJ268" s="100" t="s">
        <v>22</v>
      </c>
      <c r="BK268" s="196">
        <f>ROUND(L268*K268,2)</f>
        <v>0</v>
      </c>
      <c r="BL268" s="100" t="s">
        <v>169</v>
      </c>
      <c r="BM268" s="100" t="s">
        <v>385</v>
      </c>
    </row>
    <row r="269" spans="2:51" s="206" customFormat="1" ht="22.5" customHeight="1">
      <c r="B269" s="201"/>
      <c r="C269" s="202"/>
      <c r="D269" s="202"/>
      <c r="E269" s="203" t="s">
        <v>5</v>
      </c>
      <c r="F269" s="342" t="s">
        <v>386</v>
      </c>
      <c r="G269" s="343"/>
      <c r="H269" s="343"/>
      <c r="I269" s="343"/>
      <c r="J269" s="202"/>
      <c r="K269" s="204" t="s">
        <v>5</v>
      </c>
      <c r="L269" s="244"/>
      <c r="M269" s="244"/>
      <c r="N269" s="202"/>
      <c r="O269" s="202"/>
      <c r="P269" s="202"/>
      <c r="Q269" s="202"/>
      <c r="R269" s="205"/>
      <c r="T269" s="207"/>
      <c r="U269" s="202"/>
      <c r="V269" s="202"/>
      <c r="W269" s="202"/>
      <c r="X269" s="202"/>
      <c r="Y269" s="202"/>
      <c r="Z269" s="202"/>
      <c r="AA269" s="208"/>
      <c r="AT269" s="209" t="s">
        <v>217</v>
      </c>
      <c r="AU269" s="209" t="s">
        <v>124</v>
      </c>
      <c r="AV269" s="206" t="s">
        <v>22</v>
      </c>
      <c r="AW269" s="206" t="s">
        <v>34</v>
      </c>
      <c r="AX269" s="206" t="s">
        <v>76</v>
      </c>
      <c r="AY269" s="209" t="s">
        <v>155</v>
      </c>
    </row>
    <row r="270" spans="2:51" s="215" customFormat="1" ht="22.5" customHeight="1">
      <c r="B270" s="210"/>
      <c r="C270" s="211"/>
      <c r="D270" s="211"/>
      <c r="E270" s="212" t="s">
        <v>5</v>
      </c>
      <c r="F270" s="347" t="s">
        <v>387</v>
      </c>
      <c r="G270" s="348"/>
      <c r="H270" s="348"/>
      <c r="I270" s="348"/>
      <c r="J270" s="211"/>
      <c r="K270" s="213">
        <v>47092.5</v>
      </c>
      <c r="L270" s="245"/>
      <c r="M270" s="245"/>
      <c r="N270" s="211"/>
      <c r="O270" s="211"/>
      <c r="P270" s="211"/>
      <c r="Q270" s="211"/>
      <c r="R270" s="214"/>
      <c r="T270" s="216"/>
      <c r="U270" s="211"/>
      <c r="V270" s="211"/>
      <c r="W270" s="211"/>
      <c r="X270" s="211"/>
      <c r="Y270" s="211"/>
      <c r="Z270" s="211"/>
      <c r="AA270" s="217"/>
      <c r="AT270" s="218" t="s">
        <v>217</v>
      </c>
      <c r="AU270" s="218" t="s">
        <v>124</v>
      </c>
      <c r="AV270" s="215" t="s">
        <v>124</v>
      </c>
      <c r="AW270" s="215" t="s">
        <v>34</v>
      </c>
      <c r="AX270" s="215" t="s">
        <v>76</v>
      </c>
      <c r="AY270" s="218" t="s">
        <v>155</v>
      </c>
    </row>
    <row r="271" spans="2:65" s="110" customFormat="1" ht="44.25" customHeight="1">
      <c r="B271" s="111"/>
      <c r="C271" s="188" t="s">
        <v>388</v>
      </c>
      <c r="D271" s="188" t="s">
        <v>156</v>
      </c>
      <c r="E271" s="189" t="s">
        <v>389</v>
      </c>
      <c r="F271" s="316" t="s">
        <v>390</v>
      </c>
      <c r="G271" s="316"/>
      <c r="H271" s="316"/>
      <c r="I271" s="316"/>
      <c r="J271" s="190" t="s">
        <v>214</v>
      </c>
      <c r="K271" s="191">
        <v>523.25</v>
      </c>
      <c r="L271" s="317"/>
      <c r="M271" s="317"/>
      <c r="N271" s="318">
        <f>ROUND(L271*K271,2)</f>
        <v>0</v>
      </c>
      <c r="O271" s="318"/>
      <c r="P271" s="318"/>
      <c r="Q271" s="318"/>
      <c r="R271" s="115"/>
      <c r="T271" s="192" t="s">
        <v>5</v>
      </c>
      <c r="U271" s="193" t="s">
        <v>41</v>
      </c>
      <c r="V271" s="194">
        <v>0.102</v>
      </c>
      <c r="W271" s="194">
        <f>V271*K271</f>
        <v>53.3715</v>
      </c>
      <c r="X271" s="194">
        <v>0</v>
      </c>
      <c r="Y271" s="194">
        <f>X271*K271</f>
        <v>0</v>
      </c>
      <c r="Z271" s="194">
        <v>0</v>
      </c>
      <c r="AA271" s="195">
        <f>Z271*K271</f>
        <v>0</v>
      </c>
      <c r="AR271" s="100" t="s">
        <v>169</v>
      </c>
      <c r="AT271" s="100" t="s">
        <v>156</v>
      </c>
      <c r="AU271" s="100" t="s">
        <v>124</v>
      </c>
      <c r="AY271" s="100" t="s">
        <v>155</v>
      </c>
      <c r="BE271" s="196">
        <f>IF(U271="základní",N271,0)</f>
        <v>0</v>
      </c>
      <c r="BF271" s="196">
        <f>IF(U271="snížená",N271,0)</f>
        <v>0</v>
      </c>
      <c r="BG271" s="196">
        <f>IF(U271="zákl. přenesená",N271,0)</f>
        <v>0</v>
      </c>
      <c r="BH271" s="196">
        <f>IF(U271="sníž. přenesená",N271,0)</f>
        <v>0</v>
      </c>
      <c r="BI271" s="196">
        <f>IF(U271="nulová",N271,0)</f>
        <v>0</v>
      </c>
      <c r="BJ271" s="100" t="s">
        <v>22</v>
      </c>
      <c r="BK271" s="196">
        <f>ROUND(L271*K271,2)</f>
        <v>0</v>
      </c>
      <c r="BL271" s="100" t="s">
        <v>169</v>
      </c>
      <c r="BM271" s="100" t="s">
        <v>391</v>
      </c>
    </row>
    <row r="272" spans="2:65" s="110" customFormat="1" ht="44.25" customHeight="1">
      <c r="B272" s="111"/>
      <c r="C272" s="188" t="s">
        <v>392</v>
      </c>
      <c r="D272" s="188" t="s">
        <v>156</v>
      </c>
      <c r="E272" s="189" t="s">
        <v>393</v>
      </c>
      <c r="F272" s="316" t="s">
        <v>394</v>
      </c>
      <c r="G272" s="316"/>
      <c r="H272" s="316"/>
      <c r="I272" s="316"/>
      <c r="J272" s="190" t="s">
        <v>214</v>
      </c>
      <c r="K272" s="191">
        <v>1512.06</v>
      </c>
      <c r="L272" s="317"/>
      <c r="M272" s="317"/>
      <c r="N272" s="318">
        <f>ROUND(L272*K272,2)</f>
        <v>0</v>
      </c>
      <c r="O272" s="318"/>
      <c r="P272" s="318"/>
      <c r="Q272" s="318"/>
      <c r="R272" s="115"/>
      <c r="T272" s="192" t="s">
        <v>5</v>
      </c>
      <c r="U272" s="193" t="s">
        <v>41</v>
      </c>
      <c r="V272" s="194">
        <v>0.105</v>
      </c>
      <c r="W272" s="194">
        <f>V272*K272</f>
        <v>158.7663</v>
      </c>
      <c r="X272" s="194">
        <v>0.00013</v>
      </c>
      <c r="Y272" s="194">
        <f>X272*K272</f>
        <v>0.1965678</v>
      </c>
      <c r="Z272" s="194">
        <v>0</v>
      </c>
      <c r="AA272" s="195">
        <f>Z272*K272</f>
        <v>0</v>
      </c>
      <c r="AR272" s="100" t="s">
        <v>169</v>
      </c>
      <c r="AT272" s="100" t="s">
        <v>156</v>
      </c>
      <c r="AU272" s="100" t="s">
        <v>124</v>
      </c>
      <c r="AY272" s="100" t="s">
        <v>155</v>
      </c>
      <c r="BE272" s="196">
        <f>IF(U272="základní",N272,0)</f>
        <v>0</v>
      </c>
      <c r="BF272" s="196">
        <f>IF(U272="snížená",N272,0)</f>
        <v>0</v>
      </c>
      <c r="BG272" s="196">
        <f>IF(U272="zákl. přenesená",N272,0)</f>
        <v>0</v>
      </c>
      <c r="BH272" s="196">
        <f>IF(U272="sníž. přenesená",N272,0)</f>
        <v>0</v>
      </c>
      <c r="BI272" s="196">
        <f>IF(U272="nulová",N272,0)</f>
        <v>0</v>
      </c>
      <c r="BJ272" s="100" t="s">
        <v>22</v>
      </c>
      <c r="BK272" s="196">
        <f>ROUND(L272*K272,2)</f>
        <v>0</v>
      </c>
      <c r="BL272" s="100" t="s">
        <v>169</v>
      </c>
      <c r="BM272" s="100" t="s">
        <v>395</v>
      </c>
    </row>
    <row r="273" spans="2:51" s="206" customFormat="1" ht="22.5" customHeight="1">
      <c r="B273" s="201"/>
      <c r="C273" s="202"/>
      <c r="D273" s="202"/>
      <c r="E273" s="203" t="s">
        <v>5</v>
      </c>
      <c r="F273" s="342" t="s">
        <v>396</v>
      </c>
      <c r="G273" s="343"/>
      <c r="H273" s="343"/>
      <c r="I273" s="343"/>
      <c r="J273" s="202"/>
      <c r="K273" s="204" t="s">
        <v>5</v>
      </c>
      <c r="L273" s="244"/>
      <c r="M273" s="244"/>
      <c r="N273" s="202"/>
      <c r="O273" s="202"/>
      <c r="P273" s="202"/>
      <c r="Q273" s="202"/>
      <c r="R273" s="205"/>
      <c r="T273" s="207"/>
      <c r="U273" s="202"/>
      <c r="V273" s="202"/>
      <c r="W273" s="202"/>
      <c r="X273" s="202"/>
      <c r="Y273" s="202"/>
      <c r="Z273" s="202"/>
      <c r="AA273" s="208"/>
      <c r="AT273" s="209" t="s">
        <v>217</v>
      </c>
      <c r="AU273" s="209" t="s">
        <v>124</v>
      </c>
      <c r="AV273" s="206" t="s">
        <v>22</v>
      </c>
      <c r="AW273" s="206" t="s">
        <v>34</v>
      </c>
      <c r="AX273" s="206" t="s">
        <v>76</v>
      </c>
      <c r="AY273" s="209" t="s">
        <v>155</v>
      </c>
    </row>
    <row r="274" spans="2:51" s="215" customFormat="1" ht="22.5" customHeight="1">
      <c r="B274" s="210"/>
      <c r="C274" s="211"/>
      <c r="D274" s="211"/>
      <c r="E274" s="212" t="s">
        <v>5</v>
      </c>
      <c r="F274" s="347" t="s">
        <v>397</v>
      </c>
      <c r="G274" s="348"/>
      <c r="H274" s="348"/>
      <c r="I274" s="348"/>
      <c r="J274" s="211"/>
      <c r="K274" s="213">
        <v>1512.06</v>
      </c>
      <c r="L274" s="245"/>
      <c r="M274" s="245"/>
      <c r="N274" s="211"/>
      <c r="O274" s="211"/>
      <c r="P274" s="211"/>
      <c r="Q274" s="211"/>
      <c r="R274" s="214"/>
      <c r="T274" s="216"/>
      <c r="U274" s="211"/>
      <c r="V274" s="211"/>
      <c r="W274" s="211"/>
      <c r="X274" s="211"/>
      <c r="Y274" s="211"/>
      <c r="Z274" s="211"/>
      <c r="AA274" s="217"/>
      <c r="AT274" s="218" t="s">
        <v>217</v>
      </c>
      <c r="AU274" s="218" t="s">
        <v>124</v>
      </c>
      <c r="AV274" s="215" t="s">
        <v>124</v>
      </c>
      <c r="AW274" s="215" t="s">
        <v>34</v>
      </c>
      <c r="AX274" s="215" t="s">
        <v>76</v>
      </c>
      <c r="AY274" s="218" t="s">
        <v>155</v>
      </c>
    </row>
    <row r="275" spans="2:63" s="180" customFormat="1" ht="29.85" customHeight="1">
      <c r="B275" s="176"/>
      <c r="C275" s="177"/>
      <c r="D275" s="187" t="s">
        <v>189</v>
      </c>
      <c r="E275" s="187"/>
      <c r="F275" s="187"/>
      <c r="G275" s="187"/>
      <c r="H275" s="187"/>
      <c r="I275" s="187"/>
      <c r="J275" s="187"/>
      <c r="K275" s="187"/>
      <c r="L275" s="200"/>
      <c r="M275" s="200"/>
      <c r="N275" s="300">
        <f>BK275</f>
        <v>0</v>
      </c>
      <c r="O275" s="301"/>
      <c r="P275" s="301"/>
      <c r="Q275" s="301"/>
      <c r="R275" s="179"/>
      <c r="T275" s="181"/>
      <c r="U275" s="177"/>
      <c r="V275" s="177"/>
      <c r="W275" s="182">
        <f>SUM(W276:W318)</f>
        <v>465.71448</v>
      </c>
      <c r="X275" s="177"/>
      <c r="Y275" s="182">
        <f>SUM(Y276:Y318)</f>
        <v>0.060482400000000006</v>
      </c>
      <c r="Z275" s="177"/>
      <c r="AA275" s="183">
        <f>SUM(AA276:AA318)</f>
        <v>0</v>
      </c>
      <c r="AR275" s="184" t="s">
        <v>22</v>
      </c>
      <c r="AT275" s="185" t="s">
        <v>75</v>
      </c>
      <c r="AU275" s="185" t="s">
        <v>22</v>
      </c>
      <c r="AY275" s="184" t="s">
        <v>155</v>
      </c>
      <c r="BK275" s="186">
        <f>SUM(BK276:BK318)</f>
        <v>0</v>
      </c>
    </row>
    <row r="276" spans="2:65" s="110" customFormat="1" ht="31.5" customHeight="1">
      <c r="B276" s="111"/>
      <c r="C276" s="188" t="s">
        <v>398</v>
      </c>
      <c r="D276" s="188" t="s">
        <v>156</v>
      </c>
      <c r="E276" s="189" t="s">
        <v>399</v>
      </c>
      <c r="F276" s="316" t="s">
        <v>400</v>
      </c>
      <c r="G276" s="316"/>
      <c r="H276" s="316"/>
      <c r="I276" s="316"/>
      <c r="J276" s="190" t="s">
        <v>214</v>
      </c>
      <c r="K276" s="191">
        <v>1512.06</v>
      </c>
      <c r="L276" s="317"/>
      <c r="M276" s="317"/>
      <c r="N276" s="318">
        <f>ROUND(L276*K276,2)</f>
        <v>0</v>
      </c>
      <c r="O276" s="318"/>
      <c r="P276" s="318"/>
      <c r="Q276" s="318"/>
      <c r="R276" s="115"/>
      <c r="T276" s="192" t="s">
        <v>5</v>
      </c>
      <c r="U276" s="193" t="s">
        <v>41</v>
      </c>
      <c r="V276" s="194">
        <v>0.308</v>
      </c>
      <c r="W276" s="194">
        <f>V276*K276</f>
        <v>465.71448</v>
      </c>
      <c r="X276" s="194">
        <v>4E-05</v>
      </c>
      <c r="Y276" s="194">
        <f>X276*K276</f>
        <v>0.060482400000000006</v>
      </c>
      <c r="Z276" s="194">
        <v>0</v>
      </c>
      <c r="AA276" s="195">
        <f>Z276*K276</f>
        <v>0</v>
      </c>
      <c r="AR276" s="100" t="s">
        <v>169</v>
      </c>
      <c r="AT276" s="100" t="s">
        <v>156</v>
      </c>
      <c r="AU276" s="100" t="s">
        <v>124</v>
      </c>
      <c r="AY276" s="100" t="s">
        <v>155</v>
      </c>
      <c r="BE276" s="196">
        <f>IF(U276="základní",N276,0)</f>
        <v>0</v>
      </c>
      <c r="BF276" s="196">
        <f>IF(U276="snížená",N276,0)</f>
        <v>0</v>
      </c>
      <c r="BG276" s="196">
        <f>IF(U276="zákl. přenesená",N276,0)</f>
        <v>0</v>
      </c>
      <c r="BH276" s="196">
        <f>IF(U276="sníž. přenesená",N276,0)</f>
        <v>0</v>
      </c>
      <c r="BI276" s="196">
        <f>IF(U276="nulová",N276,0)</f>
        <v>0</v>
      </c>
      <c r="BJ276" s="100" t="s">
        <v>22</v>
      </c>
      <c r="BK276" s="196">
        <f>ROUND(L276*K276,2)</f>
        <v>0</v>
      </c>
      <c r="BL276" s="100" t="s">
        <v>169</v>
      </c>
      <c r="BM276" s="100" t="s">
        <v>401</v>
      </c>
    </row>
    <row r="277" spans="2:51" s="206" customFormat="1" ht="22.5" customHeight="1">
      <c r="B277" s="201"/>
      <c r="C277" s="202"/>
      <c r="D277" s="202"/>
      <c r="E277" s="203" t="s">
        <v>5</v>
      </c>
      <c r="F277" s="342" t="s">
        <v>284</v>
      </c>
      <c r="G277" s="343"/>
      <c r="H277" s="343"/>
      <c r="I277" s="343"/>
      <c r="J277" s="202"/>
      <c r="K277" s="204" t="s">
        <v>5</v>
      </c>
      <c r="L277" s="244"/>
      <c r="M277" s="244"/>
      <c r="N277" s="202"/>
      <c r="O277" s="202"/>
      <c r="P277" s="202"/>
      <c r="Q277" s="202"/>
      <c r="R277" s="205"/>
      <c r="T277" s="207"/>
      <c r="U277" s="202"/>
      <c r="V277" s="202"/>
      <c r="W277" s="202"/>
      <c r="X277" s="202"/>
      <c r="Y277" s="202"/>
      <c r="Z277" s="202"/>
      <c r="AA277" s="208"/>
      <c r="AT277" s="209" t="s">
        <v>217</v>
      </c>
      <c r="AU277" s="209" t="s">
        <v>124</v>
      </c>
      <c r="AV277" s="206" t="s">
        <v>22</v>
      </c>
      <c r="AW277" s="206" t="s">
        <v>34</v>
      </c>
      <c r="AX277" s="206" t="s">
        <v>76</v>
      </c>
      <c r="AY277" s="209" t="s">
        <v>155</v>
      </c>
    </row>
    <row r="278" spans="2:51" s="215" customFormat="1" ht="22.5" customHeight="1">
      <c r="B278" s="210"/>
      <c r="C278" s="211"/>
      <c r="D278" s="211"/>
      <c r="E278" s="212" t="s">
        <v>5</v>
      </c>
      <c r="F278" s="347" t="s">
        <v>402</v>
      </c>
      <c r="G278" s="348"/>
      <c r="H278" s="348"/>
      <c r="I278" s="348"/>
      <c r="J278" s="211"/>
      <c r="K278" s="213">
        <v>25.3</v>
      </c>
      <c r="L278" s="245"/>
      <c r="M278" s="245"/>
      <c r="N278" s="211"/>
      <c r="O278" s="211"/>
      <c r="P278" s="211"/>
      <c r="Q278" s="211"/>
      <c r="R278" s="214"/>
      <c r="T278" s="216"/>
      <c r="U278" s="211"/>
      <c r="V278" s="211"/>
      <c r="W278" s="211"/>
      <c r="X278" s="211"/>
      <c r="Y278" s="211"/>
      <c r="Z278" s="211"/>
      <c r="AA278" s="217"/>
      <c r="AT278" s="218" t="s">
        <v>217</v>
      </c>
      <c r="AU278" s="218" t="s">
        <v>124</v>
      </c>
      <c r="AV278" s="215" t="s">
        <v>124</v>
      </c>
      <c r="AW278" s="215" t="s">
        <v>34</v>
      </c>
      <c r="AX278" s="215" t="s">
        <v>76</v>
      </c>
      <c r="AY278" s="218" t="s">
        <v>155</v>
      </c>
    </row>
    <row r="279" spans="2:51" s="215" customFormat="1" ht="22.5" customHeight="1">
      <c r="B279" s="210"/>
      <c r="C279" s="211"/>
      <c r="D279" s="211"/>
      <c r="E279" s="212" t="s">
        <v>5</v>
      </c>
      <c r="F279" s="347" t="s">
        <v>403</v>
      </c>
      <c r="G279" s="348"/>
      <c r="H279" s="348"/>
      <c r="I279" s="348"/>
      <c r="J279" s="211"/>
      <c r="K279" s="213">
        <v>18.45</v>
      </c>
      <c r="L279" s="245"/>
      <c r="M279" s="245"/>
      <c r="N279" s="211"/>
      <c r="O279" s="211"/>
      <c r="P279" s="211"/>
      <c r="Q279" s="211"/>
      <c r="R279" s="214"/>
      <c r="T279" s="216"/>
      <c r="U279" s="211"/>
      <c r="V279" s="211"/>
      <c r="W279" s="211"/>
      <c r="X279" s="211"/>
      <c r="Y279" s="211"/>
      <c r="Z279" s="211"/>
      <c r="AA279" s="217"/>
      <c r="AT279" s="218" t="s">
        <v>217</v>
      </c>
      <c r="AU279" s="218" t="s">
        <v>124</v>
      </c>
      <c r="AV279" s="215" t="s">
        <v>124</v>
      </c>
      <c r="AW279" s="215" t="s">
        <v>34</v>
      </c>
      <c r="AX279" s="215" t="s">
        <v>76</v>
      </c>
      <c r="AY279" s="218" t="s">
        <v>155</v>
      </c>
    </row>
    <row r="280" spans="2:51" s="215" customFormat="1" ht="22.5" customHeight="1">
      <c r="B280" s="210"/>
      <c r="C280" s="211"/>
      <c r="D280" s="211"/>
      <c r="E280" s="212" t="s">
        <v>5</v>
      </c>
      <c r="F280" s="347" t="s">
        <v>404</v>
      </c>
      <c r="G280" s="348"/>
      <c r="H280" s="348"/>
      <c r="I280" s="348"/>
      <c r="J280" s="211"/>
      <c r="K280" s="213">
        <v>312.7</v>
      </c>
      <c r="L280" s="245"/>
      <c r="M280" s="245"/>
      <c r="N280" s="211"/>
      <c r="O280" s="211"/>
      <c r="P280" s="211"/>
      <c r="Q280" s="211"/>
      <c r="R280" s="214"/>
      <c r="T280" s="216"/>
      <c r="U280" s="211"/>
      <c r="V280" s="211"/>
      <c r="W280" s="211"/>
      <c r="X280" s="211"/>
      <c r="Y280" s="211"/>
      <c r="Z280" s="211"/>
      <c r="AA280" s="217"/>
      <c r="AT280" s="218" t="s">
        <v>217</v>
      </c>
      <c r="AU280" s="218" t="s">
        <v>124</v>
      </c>
      <c r="AV280" s="215" t="s">
        <v>124</v>
      </c>
      <c r="AW280" s="215" t="s">
        <v>34</v>
      </c>
      <c r="AX280" s="215" t="s">
        <v>76</v>
      </c>
      <c r="AY280" s="218" t="s">
        <v>155</v>
      </c>
    </row>
    <row r="281" spans="2:51" s="215" customFormat="1" ht="22.5" customHeight="1">
      <c r="B281" s="210"/>
      <c r="C281" s="211"/>
      <c r="D281" s="211"/>
      <c r="E281" s="212" t="s">
        <v>5</v>
      </c>
      <c r="F281" s="347" t="s">
        <v>405</v>
      </c>
      <c r="G281" s="348"/>
      <c r="H281" s="348"/>
      <c r="I281" s="348"/>
      <c r="J281" s="211"/>
      <c r="K281" s="213">
        <v>9.15</v>
      </c>
      <c r="L281" s="245"/>
      <c r="M281" s="245"/>
      <c r="N281" s="211"/>
      <c r="O281" s="211"/>
      <c r="P281" s="211"/>
      <c r="Q281" s="211"/>
      <c r="R281" s="214"/>
      <c r="T281" s="216"/>
      <c r="U281" s="211"/>
      <c r="V281" s="211"/>
      <c r="W281" s="211"/>
      <c r="X281" s="211"/>
      <c r="Y281" s="211"/>
      <c r="Z281" s="211"/>
      <c r="AA281" s="217"/>
      <c r="AT281" s="218" t="s">
        <v>217</v>
      </c>
      <c r="AU281" s="218" t="s">
        <v>124</v>
      </c>
      <c r="AV281" s="215" t="s">
        <v>124</v>
      </c>
      <c r="AW281" s="215" t="s">
        <v>34</v>
      </c>
      <c r="AX281" s="215" t="s">
        <v>76</v>
      </c>
      <c r="AY281" s="218" t="s">
        <v>155</v>
      </c>
    </row>
    <row r="282" spans="2:51" s="215" customFormat="1" ht="22.5" customHeight="1">
      <c r="B282" s="210"/>
      <c r="C282" s="211"/>
      <c r="D282" s="211"/>
      <c r="E282" s="212" t="s">
        <v>5</v>
      </c>
      <c r="F282" s="347" t="s">
        <v>406</v>
      </c>
      <c r="G282" s="348"/>
      <c r="H282" s="348"/>
      <c r="I282" s="348"/>
      <c r="J282" s="211"/>
      <c r="K282" s="213">
        <v>12.15</v>
      </c>
      <c r="L282" s="245"/>
      <c r="M282" s="245"/>
      <c r="N282" s="211"/>
      <c r="O282" s="211"/>
      <c r="P282" s="211"/>
      <c r="Q282" s="211"/>
      <c r="R282" s="214"/>
      <c r="T282" s="216"/>
      <c r="U282" s="211"/>
      <c r="V282" s="211"/>
      <c r="W282" s="211"/>
      <c r="X282" s="211"/>
      <c r="Y282" s="211"/>
      <c r="Z282" s="211"/>
      <c r="AA282" s="217"/>
      <c r="AT282" s="218" t="s">
        <v>217</v>
      </c>
      <c r="AU282" s="218" t="s">
        <v>124</v>
      </c>
      <c r="AV282" s="215" t="s">
        <v>124</v>
      </c>
      <c r="AW282" s="215" t="s">
        <v>34</v>
      </c>
      <c r="AX282" s="215" t="s">
        <v>76</v>
      </c>
      <c r="AY282" s="218" t="s">
        <v>155</v>
      </c>
    </row>
    <row r="283" spans="2:51" s="215" customFormat="1" ht="22.5" customHeight="1">
      <c r="B283" s="210"/>
      <c r="C283" s="211"/>
      <c r="D283" s="211"/>
      <c r="E283" s="212" t="s">
        <v>5</v>
      </c>
      <c r="F283" s="347" t="s">
        <v>407</v>
      </c>
      <c r="G283" s="348"/>
      <c r="H283" s="348"/>
      <c r="I283" s="348"/>
      <c r="J283" s="211"/>
      <c r="K283" s="213">
        <v>7</v>
      </c>
      <c r="L283" s="245"/>
      <c r="M283" s="245"/>
      <c r="N283" s="211"/>
      <c r="O283" s="211"/>
      <c r="P283" s="211"/>
      <c r="Q283" s="211"/>
      <c r="R283" s="214"/>
      <c r="T283" s="216"/>
      <c r="U283" s="211"/>
      <c r="V283" s="211"/>
      <c r="W283" s="211"/>
      <c r="X283" s="211"/>
      <c r="Y283" s="211"/>
      <c r="Z283" s="211"/>
      <c r="AA283" s="217"/>
      <c r="AT283" s="218" t="s">
        <v>217</v>
      </c>
      <c r="AU283" s="218" t="s">
        <v>124</v>
      </c>
      <c r="AV283" s="215" t="s">
        <v>124</v>
      </c>
      <c r="AW283" s="215" t="s">
        <v>34</v>
      </c>
      <c r="AX283" s="215" t="s">
        <v>76</v>
      </c>
      <c r="AY283" s="218" t="s">
        <v>155</v>
      </c>
    </row>
    <row r="284" spans="2:51" s="215" customFormat="1" ht="22.5" customHeight="1">
      <c r="B284" s="210"/>
      <c r="C284" s="211"/>
      <c r="D284" s="211"/>
      <c r="E284" s="212" t="s">
        <v>5</v>
      </c>
      <c r="F284" s="347" t="s">
        <v>408</v>
      </c>
      <c r="G284" s="348"/>
      <c r="H284" s="348"/>
      <c r="I284" s="348"/>
      <c r="J284" s="211"/>
      <c r="K284" s="213">
        <v>123.4</v>
      </c>
      <c r="L284" s="245"/>
      <c r="M284" s="245"/>
      <c r="N284" s="211"/>
      <c r="O284" s="211"/>
      <c r="P284" s="211"/>
      <c r="Q284" s="211"/>
      <c r="R284" s="214"/>
      <c r="T284" s="216"/>
      <c r="U284" s="211"/>
      <c r="V284" s="211"/>
      <c r="W284" s="211"/>
      <c r="X284" s="211"/>
      <c r="Y284" s="211"/>
      <c r="Z284" s="211"/>
      <c r="AA284" s="217"/>
      <c r="AT284" s="218" t="s">
        <v>217</v>
      </c>
      <c r="AU284" s="218" t="s">
        <v>124</v>
      </c>
      <c r="AV284" s="215" t="s">
        <v>124</v>
      </c>
      <c r="AW284" s="215" t="s">
        <v>34</v>
      </c>
      <c r="AX284" s="215" t="s">
        <v>76</v>
      </c>
      <c r="AY284" s="218" t="s">
        <v>155</v>
      </c>
    </row>
    <row r="285" spans="2:51" s="215" customFormat="1" ht="22.5" customHeight="1">
      <c r="B285" s="210"/>
      <c r="C285" s="211"/>
      <c r="D285" s="211"/>
      <c r="E285" s="212" t="s">
        <v>5</v>
      </c>
      <c r="F285" s="347" t="s">
        <v>409</v>
      </c>
      <c r="G285" s="348"/>
      <c r="H285" s="348"/>
      <c r="I285" s="348"/>
      <c r="J285" s="211"/>
      <c r="K285" s="213">
        <v>21.65</v>
      </c>
      <c r="L285" s="245"/>
      <c r="M285" s="245"/>
      <c r="N285" s="211"/>
      <c r="O285" s="211"/>
      <c r="P285" s="211"/>
      <c r="Q285" s="211"/>
      <c r="R285" s="214"/>
      <c r="T285" s="216"/>
      <c r="U285" s="211"/>
      <c r="V285" s="211"/>
      <c r="W285" s="211"/>
      <c r="X285" s="211"/>
      <c r="Y285" s="211"/>
      <c r="Z285" s="211"/>
      <c r="AA285" s="217"/>
      <c r="AT285" s="218" t="s">
        <v>217</v>
      </c>
      <c r="AU285" s="218" t="s">
        <v>124</v>
      </c>
      <c r="AV285" s="215" t="s">
        <v>124</v>
      </c>
      <c r="AW285" s="215" t="s">
        <v>34</v>
      </c>
      <c r="AX285" s="215" t="s">
        <v>76</v>
      </c>
      <c r="AY285" s="218" t="s">
        <v>155</v>
      </c>
    </row>
    <row r="286" spans="2:51" s="215" customFormat="1" ht="22.5" customHeight="1">
      <c r="B286" s="210"/>
      <c r="C286" s="211"/>
      <c r="D286" s="211"/>
      <c r="E286" s="212" t="s">
        <v>5</v>
      </c>
      <c r="F286" s="347" t="s">
        <v>410</v>
      </c>
      <c r="G286" s="348"/>
      <c r="H286" s="348"/>
      <c r="I286" s="348"/>
      <c r="J286" s="211"/>
      <c r="K286" s="213">
        <v>14.15</v>
      </c>
      <c r="L286" s="245"/>
      <c r="M286" s="245"/>
      <c r="N286" s="211"/>
      <c r="O286" s="211"/>
      <c r="P286" s="211"/>
      <c r="Q286" s="211"/>
      <c r="R286" s="214"/>
      <c r="T286" s="216"/>
      <c r="U286" s="211"/>
      <c r="V286" s="211"/>
      <c r="W286" s="211"/>
      <c r="X286" s="211"/>
      <c r="Y286" s="211"/>
      <c r="Z286" s="211"/>
      <c r="AA286" s="217"/>
      <c r="AT286" s="218" t="s">
        <v>217</v>
      </c>
      <c r="AU286" s="218" t="s">
        <v>124</v>
      </c>
      <c r="AV286" s="215" t="s">
        <v>124</v>
      </c>
      <c r="AW286" s="215" t="s">
        <v>34</v>
      </c>
      <c r="AX286" s="215" t="s">
        <v>76</v>
      </c>
      <c r="AY286" s="218" t="s">
        <v>155</v>
      </c>
    </row>
    <row r="287" spans="2:51" s="215" customFormat="1" ht="22.5" customHeight="1">
      <c r="B287" s="210"/>
      <c r="C287" s="211"/>
      <c r="D287" s="211"/>
      <c r="E287" s="212" t="s">
        <v>5</v>
      </c>
      <c r="F287" s="347" t="s">
        <v>411</v>
      </c>
      <c r="G287" s="348"/>
      <c r="H287" s="348"/>
      <c r="I287" s="348"/>
      <c r="J287" s="211"/>
      <c r="K287" s="213">
        <v>21.75</v>
      </c>
      <c r="L287" s="245"/>
      <c r="M287" s="245"/>
      <c r="N287" s="211"/>
      <c r="O287" s="211"/>
      <c r="P287" s="211"/>
      <c r="Q287" s="211"/>
      <c r="R287" s="214"/>
      <c r="T287" s="216"/>
      <c r="U287" s="211"/>
      <c r="V287" s="211"/>
      <c r="W287" s="211"/>
      <c r="X287" s="211"/>
      <c r="Y287" s="211"/>
      <c r="Z287" s="211"/>
      <c r="AA287" s="217"/>
      <c r="AT287" s="218" t="s">
        <v>217</v>
      </c>
      <c r="AU287" s="218" t="s">
        <v>124</v>
      </c>
      <c r="AV287" s="215" t="s">
        <v>124</v>
      </c>
      <c r="AW287" s="215" t="s">
        <v>34</v>
      </c>
      <c r="AX287" s="215" t="s">
        <v>76</v>
      </c>
      <c r="AY287" s="218" t="s">
        <v>155</v>
      </c>
    </row>
    <row r="288" spans="2:51" s="215" customFormat="1" ht="22.5" customHeight="1">
      <c r="B288" s="210"/>
      <c r="C288" s="211"/>
      <c r="D288" s="211"/>
      <c r="E288" s="212" t="s">
        <v>5</v>
      </c>
      <c r="F288" s="347" t="s">
        <v>412</v>
      </c>
      <c r="G288" s="348"/>
      <c r="H288" s="348"/>
      <c r="I288" s="348"/>
      <c r="J288" s="211"/>
      <c r="K288" s="213">
        <v>11.75</v>
      </c>
      <c r="L288" s="245"/>
      <c r="M288" s="245"/>
      <c r="N288" s="211"/>
      <c r="O288" s="211"/>
      <c r="P288" s="211"/>
      <c r="Q288" s="211"/>
      <c r="R288" s="214"/>
      <c r="T288" s="216"/>
      <c r="U288" s="211"/>
      <c r="V288" s="211"/>
      <c r="W288" s="211"/>
      <c r="X288" s="211"/>
      <c r="Y288" s="211"/>
      <c r="Z288" s="211"/>
      <c r="AA288" s="217"/>
      <c r="AT288" s="218" t="s">
        <v>217</v>
      </c>
      <c r="AU288" s="218" t="s">
        <v>124</v>
      </c>
      <c r="AV288" s="215" t="s">
        <v>124</v>
      </c>
      <c r="AW288" s="215" t="s">
        <v>34</v>
      </c>
      <c r="AX288" s="215" t="s">
        <v>76</v>
      </c>
      <c r="AY288" s="218" t="s">
        <v>155</v>
      </c>
    </row>
    <row r="289" spans="2:51" s="215" customFormat="1" ht="22.5" customHeight="1">
      <c r="B289" s="210"/>
      <c r="C289" s="211"/>
      <c r="D289" s="211"/>
      <c r="E289" s="212" t="s">
        <v>5</v>
      </c>
      <c r="F289" s="347" t="s">
        <v>413</v>
      </c>
      <c r="G289" s="348"/>
      <c r="H289" s="348"/>
      <c r="I289" s="348"/>
      <c r="J289" s="211"/>
      <c r="K289" s="213">
        <v>10.1</v>
      </c>
      <c r="L289" s="245"/>
      <c r="M289" s="245"/>
      <c r="N289" s="211"/>
      <c r="O289" s="211"/>
      <c r="P289" s="211"/>
      <c r="Q289" s="211"/>
      <c r="R289" s="214"/>
      <c r="T289" s="216"/>
      <c r="U289" s="211"/>
      <c r="V289" s="211"/>
      <c r="W289" s="211"/>
      <c r="X289" s="211"/>
      <c r="Y289" s="211"/>
      <c r="Z289" s="211"/>
      <c r="AA289" s="217"/>
      <c r="AT289" s="218" t="s">
        <v>217</v>
      </c>
      <c r="AU289" s="218" t="s">
        <v>124</v>
      </c>
      <c r="AV289" s="215" t="s">
        <v>124</v>
      </c>
      <c r="AW289" s="215" t="s">
        <v>34</v>
      </c>
      <c r="AX289" s="215" t="s">
        <v>76</v>
      </c>
      <c r="AY289" s="218" t="s">
        <v>155</v>
      </c>
    </row>
    <row r="290" spans="2:51" s="215" customFormat="1" ht="22.5" customHeight="1">
      <c r="B290" s="210"/>
      <c r="C290" s="211"/>
      <c r="D290" s="211"/>
      <c r="E290" s="212" t="s">
        <v>5</v>
      </c>
      <c r="F290" s="347" t="s">
        <v>414</v>
      </c>
      <c r="G290" s="348"/>
      <c r="H290" s="348"/>
      <c r="I290" s="348"/>
      <c r="J290" s="211"/>
      <c r="K290" s="213">
        <v>64.8</v>
      </c>
      <c r="L290" s="245"/>
      <c r="M290" s="245"/>
      <c r="N290" s="211"/>
      <c r="O290" s="211"/>
      <c r="P290" s="211"/>
      <c r="Q290" s="211"/>
      <c r="R290" s="214"/>
      <c r="T290" s="216"/>
      <c r="U290" s="211"/>
      <c r="V290" s="211"/>
      <c r="W290" s="211"/>
      <c r="X290" s="211"/>
      <c r="Y290" s="211"/>
      <c r="Z290" s="211"/>
      <c r="AA290" s="217"/>
      <c r="AT290" s="218" t="s">
        <v>217</v>
      </c>
      <c r="AU290" s="218" t="s">
        <v>124</v>
      </c>
      <c r="AV290" s="215" t="s">
        <v>124</v>
      </c>
      <c r="AW290" s="215" t="s">
        <v>34</v>
      </c>
      <c r="AX290" s="215" t="s">
        <v>76</v>
      </c>
      <c r="AY290" s="218" t="s">
        <v>155</v>
      </c>
    </row>
    <row r="291" spans="2:51" s="215" customFormat="1" ht="22.5" customHeight="1">
      <c r="B291" s="210"/>
      <c r="C291" s="211"/>
      <c r="D291" s="211"/>
      <c r="E291" s="212" t="s">
        <v>5</v>
      </c>
      <c r="F291" s="347" t="s">
        <v>415</v>
      </c>
      <c r="G291" s="348"/>
      <c r="H291" s="348"/>
      <c r="I291" s="348"/>
      <c r="J291" s="211"/>
      <c r="K291" s="213">
        <v>3</v>
      </c>
      <c r="L291" s="245"/>
      <c r="M291" s="245"/>
      <c r="N291" s="211"/>
      <c r="O291" s="211"/>
      <c r="P291" s="211"/>
      <c r="Q291" s="211"/>
      <c r="R291" s="214"/>
      <c r="T291" s="216"/>
      <c r="U291" s="211"/>
      <c r="V291" s="211"/>
      <c r="W291" s="211"/>
      <c r="X291" s="211"/>
      <c r="Y291" s="211"/>
      <c r="Z291" s="211"/>
      <c r="AA291" s="217"/>
      <c r="AT291" s="218" t="s">
        <v>217</v>
      </c>
      <c r="AU291" s="218" t="s">
        <v>124</v>
      </c>
      <c r="AV291" s="215" t="s">
        <v>124</v>
      </c>
      <c r="AW291" s="215" t="s">
        <v>34</v>
      </c>
      <c r="AX291" s="215" t="s">
        <v>76</v>
      </c>
      <c r="AY291" s="218" t="s">
        <v>155</v>
      </c>
    </row>
    <row r="292" spans="2:51" s="215" customFormat="1" ht="22.5" customHeight="1">
      <c r="B292" s="210"/>
      <c r="C292" s="211"/>
      <c r="D292" s="211"/>
      <c r="E292" s="212" t="s">
        <v>5</v>
      </c>
      <c r="F292" s="347" t="s">
        <v>416</v>
      </c>
      <c r="G292" s="348"/>
      <c r="H292" s="348"/>
      <c r="I292" s="348"/>
      <c r="J292" s="211"/>
      <c r="K292" s="213">
        <v>45.75</v>
      </c>
      <c r="L292" s="245"/>
      <c r="M292" s="245"/>
      <c r="N292" s="211"/>
      <c r="O292" s="211"/>
      <c r="P292" s="211"/>
      <c r="Q292" s="211"/>
      <c r="R292" s="214"/>
      <c r="T292" s="216"/>
      <c r="U292" s="211"/>
      <c r="V292" s="211"/>
      <c r="W292" s="211"/>
      <c r="X292" s="211"/>
      <c r="Y292" s="211"/>
      <c r="Z292" s="211"/>
      <c r="AA292" s="217"/>
      <c r="AT292" s="218" t="s">
        <v>217</v>
      </c>
      <c r="AU292" s="218" t="s">
        <v>124</v>
      </c>
      <c r="AV292" s="215" t="s">
        <v>124</v>
      </c>
      <c r="AW292" s="215" t="s">
        <v>34</v>
      </c>
      <c r="AX292" s="215" t="s">
        <v>76</v>
      </c>
      <c r="AY292" s="218" t="s">
        <v>155</v>
      </c>
    </row>
    <row r="293" spans="2:51" s="215" customFormat="1" ht="22.5" customHeight="1">
      <c r="B293" s="210"/>
      <c r="C293" s="211"/>
      <c r="D293" s="211"/>
      <c r="E293" s="212" t="s">
        <v>5</v>
      </c>
      <c r="F293" s="347" t="s">
        <v>417</v>
      </c>
      <c r="G293" s="348"/>
      <c r="H293" s="348"/>
      <c r="I293" s="348"/>
      <c r="J293" s="211"/>
      <c r="K293" s="213">
        <v>71.55</v>
      </c>
      <c r="L293" s="245"/>
      <c r="M293" s="245"/>
      <c r="N293" s="211"/>
      <c r="O293" s="211"/>
      <c r="P293" s="211"/>
      <c r="Q293" s="211"/>
      <c r="R293" s="214"/>
      <c r="T293" s="216"/>
      <c r="U293" s="211"/>
      <c r="V293" s="211"/>
      <c r="W293" s="211"/>
      <c r="X293" s="211"/>
      <c r="Y293" s="211"/>
      <c r="Z293" s="211"/>
      <c r="AA293" s="217"/>
      <c r="AT293" s="218" t="s">
        <v>217</v>
      </c>
      <c r="AU293" s="218" t="s">
        <v>124</v>
      </c>
      <c r="AV293" s="215" t="s">
        <v>124</v>
      </c>
      <c r="AW293" s="215" t="s">
        <v>34</v>
      </c>
      <c r="AX293" s="215" t="s">
        <v>76</v>
      </c>
      <c r="AY293" s="218" t="s">
        <v>155</v>
      </c>
    </row>
    <row r="294" spans="2:51" s="215" customFormat="1" ht="22.5" customHeight="1">
      <c r="B294" s="210"/>
      <c r="C294" s="211"/>
      <c r="D294" s="211"/>
      <c r="E294" s="212" t="s">
        <v>5</v>
      </c>
      <c r="F294" s="347" t="s">
        <v>418</v>
      </c>
      <c r="G294" s="348"/>
      <c r="H294" s="348"/>
      <c r="I294" s="348"/>
      <c r="J294" s="211"/>
      <c r="K294" s="213">
        <v>58.9</v>
      </c>
      <c r="L294" s="245"/>
      <c r="M294" s="245"/>
      <c r="N294" s="211"/>
      <c r="O294" s="211"/>
      <c r="P294" s="211"/>
      <c r="Q294" s="211"/>
      <c r="R294" s="214"/>
      <c r="T294" s="216"/>
      <c r="U294" s="211"/>
      <c r="V294" s="211"/>
      <c r="W294" s="211"/>
      <c r="X294" s="211"/>
      <c r="Y294" s="211"/>
      <c r="Z294" s="211"/>
      <c r="AA294" s="217"/>
      <c r="AT294" s="218" t="s">
        <v>217</v>
      </c>
      <c r="AU294" s="218" t="s">
        <v>124</v>
      </c>
      <c r="AV294" s="215" t="s">
        <v>124</v>
      </c>
      <c r="AW294" s="215" t="s">
        <v>34</v>
      </c>
      <c r="AX294" s="215" t="s">
        <v>76</v>
      </c>
      <c r="AY294" s="218" t="s">
        <v>155</v>
      </c>
    </row>
    <row r="295" spans="2:51" s="215" customFormat="1" ht="22.5" customHeight="1">
      <c r="B295" s="210"/>
      <c r="C295" s="211"/>
      <c r="D295" s="211"/>
      <c r="E295" s="212" t="s">
        <v>5</v>
      </c>
      <c r="F295" s="347" t="s">
        <v>419</v>
      </c>
      <c r="G295" s="348"/>
      <c r="H295" s="348"/>
      <c r="I295" s="348"/>
      <c r="J295" s="211"/>
      <c r="K295" s="213">
        <v>22.4</v>
      </c>
      <c r="L295" s="245"/>
      <c r="M295" s="245"/>
      <c r="N295" s="211"/>
      <c r="O295" s="211"/>
      <c r="P295" s="211"/>
      <c r="Q295" s="211"/>
      <c r="R295" s="214"/>
      <c r="T295" s="216"/>
      <c r="U295" s="211"/>
      <c r="V295" s="211"/>
      <c r="W295" s="211"/>
      <c r="X295" s="211"/>
      <c r="Y295" s="211"/>
      <c r="Z295" s="211"/>
      <c r="AA295" s="217"/>
      <c r="AT295" s="218" t="s">
        <v>217</v>
      </c>
      <c r="AU295" s="218" t="s">
        <v>124</v>
      </c>
      <c r="AV295" s="215" t="s">
        <v>124</v>
      </c>
      <c r="AW295" s="215" t="s">
        <v>34</v>
      </c>
      <c r="AX295" s="215" t="s">
        <v>76</v>
      </c>
      <c r="AY295" s="218" t="s">
        <v>155</v>
      </c>
    </row>
    <row r="296" spans="2:51" s="215" customFormat="1" ht="22.5" customHeight="1">
      <c r="B296" s="210"/>
      <c r="C296" s="211"/>
      <c r="D296" s="211"/>
      <c r="E296" s="212" t="s">
        <v>5</v>
      </c>
      <c r="F296" s="347" t="s">
        <v>420</v>
      </c>
      <c r="G296" s="348"/>
      <c r="H296" s="348"/>
      <c r="I296" s="348"/>
      <c r="J296" s="211"/>
      <c r="K296" s="213">
        <v>20.8</v>
      </c>
      <c r="L296" s="245"/>
      <c r="M296" s="245"/>
      <c r="N296" s="211"/>
      <c r="O296" s="211"/>
      <c r="P296" s="211"/>
      <c r="Q296" s="211"/>
      <c r="R296" s="214"/>
      <c r="T296" s="216"/>
      <c r="U296" s="211"/>
      <c r="V296" s="211"/>
      <c r="W296" s="211"/>
      <c r="X296" s="211"/>
      <c r="Y296" s="211"/>
      <c r="Z296" s="211"/>
      <c r="AA296" s="217"/>
      <c r="AT296" s="218" t="s">
        <v>217</v>
      </c>
      <c r="AU296" s="218" t="s">
        <v>124</v>
      </c>
      <c r="AV296" s="215" t="s">
        <v>124</v>
      </c>
      <c r="AW296" s="215" t="s">
        <v>34</v>
      </c>
      <c r="AX296" s="215" t="s">
        <v>76</v>
      </c>
      <c r="AY296" s="218" t="s">
        <v>155</v>
      </c>
    </row>
    <row r="297" spans="2:51" s="215" customFormat="1" ht="22.5" customHeight="1">
      <c r="B297" s="210"/>
      <c r="C297" s="211"/>
      <c r="D297" s="211"/>
      <c r="E297" s="212" t="s">
        <v>5</v>
      </c>
      <c r="F297" s="347" t="s">
        <v>421</v>
      </c>
      <c r="G297" s="348"/>
      <c r="H297" s="348"/>
      <c r="I297" s="348"/>
      <c r="J297" s="211"/>
      <c r="K297" s="213">
        <v>18.4</v>
      </c>
      <c r="L297" s="245"/>
      <c r="M297" s="245"/>
      <c r="N297" s="211"/>
      <c r="O297" s="211"/>
      <c r="P297" s="211"/>
      <c r="Q297" s="211"/>
      <c r="R297" s="214"/>
      <c r="T297" s="216"/>
      <c r="U297" s="211"/>
      <c r="V297" s="211"/>
      <c r="W297" s="211"/>
      <c r="X297" s="211"/>
      <c r="Y297" s="211"/>
      <c r="Z297" s="211"/>
      <c r="AA297" s="217"/>
      <c r="AT297" s="218" t="s">
        <v>217</v>
      </c>
      <c r="AU297" s="218" t="s">
        <v>124</v>
      </c>
      <c r="AV297" s="215" t="s">
        <v>124</v>
      </c>
      <c r="AW297" s="215" t="s">
        <v>34</v>
      </c>
      <c r="AX297" s="215" t="s">
        <v>76</v>
      </c>
      <c r="AY297" s="218" t="s">
        <v>155</v>
      </c>
    </row>
    <row r="298" spans="2:51" s="215" customFormat="1" ht="22.5" customHeight="1">
      <c r="B298" s="210"/>
      <c r="C298" s="211"/>
      <c r="D298" s="211"/>
      <c r="E298" s="212" t="s">
        <v>5</v>
      </c>
      <c r="F298" s="347" t="s">
        <v>422</v>
      </c>
      <c r="G298" s="348"/>
      <c r="H298" s="348"/>
      <c r="I298" s="348"/>
      <c r="J298" s="211"/>
      <c r="K298" s="213">
        <v>31.45</v>
      </c>
      <c r="L298" s="245"/>
      <c r="M298" s="245"/>
      <c r="N298" s="211"/>
      <c r="O298" s="211"/>
      <c r="P298" s="211"/>
      <c r="Q298" s="211"/>
      <c r="R298" s="214"/>
      <c r="T298" s="216"/>
      <c r="U298" s="211"/>
      <c r="V298" s="211"/>
      <c r="W298" s="211"/>
      <c r="X298" s="211"/>
      <c r="Y298" s="211"/>
      <c r="Z298" s="211"/>
      <c r="AA298" s="217"/>
      <c r="AT298" s="218" t="s">
        <v>217</v>
      </c>
      <c r="AU298" s="218" t="s">
        <v>124</v>
      </c>
      <c r="AV298" s="215" t="s">
        <v>124</v>
      </c>
      <c r="AW298" s="215" t="s">
        <v>34</v>
      </c>
      <c r="AX298" s="215" t="s">
        <v>76</v>
      </c>
      <c r="AY298" s="218" t="s">
        <v>155</v>
      </c>
    </row>
    <row r="299" spans="2:51" s="215" customFormat="1" ht="22.5" customHeight="1">
      <c r="B299" s="210"/>
      <c r="C299" s="211"/>
      <c r="D299" s="211"/>
      <c r="E299" s="212" t="s">
        <v>5</v>
      </c>
      <c r="F299" s="347" t="s">
        <v>423</v>
      </c>
      <c r="G299" s="348"/>
      <c r="H299" s="348"/>
      <c r="I299" s="348"/>
      <c r="J299" s="211"/>
      <c r="K299" s="213">
        <v>11.95</v>
      </c>
      <c r="L299" s="245"/>
      <c r="M299" s="245"/>
      <c r="N299" s="211"/>
      <c r="O299" s="211"/>
      <c r="P299" s="211"/>
      <c r="Q299" s="211"/>
      <c r="R299" s="214"/>
      <c r="T299" s="216"/>
      <c r="U299" s="211"/>
      <c r="V299" s="211"/>
      <c r="W299" s="211"/>
      <c r="X299" s="211"/>
      <c r="Y299" s="211"/>
      <c r="Z299" s="211"/>
      <c r="AA299" s="217"/>
      <c r="AT299" s="218" t="s">
        <v>217</v>
      </c>
      <c r="AU299" s="218" t="s">
        <v>124</v>
      </c>
      <c r="AV299" s="215" t="s">
        <v>124</v>
      </c>
      <c r="AW299" s="215" t="s">
        <v>34</v>
      </c>
      <c r="AX299" s="215" t="s">
        <v>76</v>
      </c>
      <c r="AY299" s="218" t="s">
        <v>155</v>
      </c>
    </row>
    <row r="300" spans="2:51" s="215" customFormat="1" ht="22.5" customHeight="1">
      <c r="B300" s="210"/>
      <c r="C300" s="211"/>
      <c r="D300" s="211"/>
      <c r="E300" s="212" t="s">
        <v>5</v>
      </c>
      <c r="F300" s="347" t="s">
        <v>424</v>
      </c>
      <c r="G300" s="348"/>
      <c r="H300" s="348"/>
      <c r="I300" s="348"/>
      <c r="J300" s="211"/>
      <c r="K300" s="213">
        <v>14.9</v>
      </c>
      <c r="L300" s="245"/>
      <c r="M300" s="245"/>
      <c r="N300" s="211"/>
      <c r="O300" s="211"/>
      <c r="P300" s="211"/>
      <c r="Q300" s="211"/>
      <c r="R300" s="214"/>
      <c r="T300" s="216"/>
      <c r="U300" s="211"/>
      <c r="V300" s="211"/>
      <c r="W300" s="211"/>
      <c r="X300" s="211"/>
      <c r="Y300" s="211"/>
      <c r="Z300" s="211"/>
      <c r="AA300" s="217"/>
      <c r="AT300" s="218" t="s">
        <v>217</v>
      </c>
      <c r="AU300" s="218" t="s">
        <v>124</v>
      </c>
      <c r="AV300" s="215" t="s">
        <v>124</v>
      </c>
      <c r="AW300" s="215" t="s">
        <v>34</v>
      </c>
      <c r="AX300" s="215" t="s">
        <v>76</v>
      </c>
      <c r="AY300" s="218" t="s">
        <v>155</v>
      </c>
    </row>
    <row r="301" spans="2:51" s="215" customFormat="1" ht="22.5" customHeight="1">
      <c r="B301" s="210"/>
      <c r="C301" s="211"/>
      <c r="D301" s="211"/>
      <c r="E301" s="212" t="s">
        <v>5</v>
      </c>
      <c r="F301" s="347" t="s">
        <v>425</v>
      </c>
      <c r="G301" s="348"/>
      <c r="H301" s="348"/>
      <c r="I301" s="348"/>
      <c r="J301" s="211"/>
      <c r="K301" s="213">
        <v>27.35</v>
      </c>
      <c r="L301" s="245"/>
      <c r="M301" s="245"/>
      <c r="N301" s="211"/>
      <c r="O301" s="211"/>
      <c r="P301" s="211"/>
      <c r="Q301" s="211"/>
      <c r="R301" s="214"/>
      <c r="T301" s="216"/>
      <c r="U301" s="211"/>
      <c r="V301" s="211"/>
      <c r="W301" s="211"/>
      <c r="X301" s="211"/>
      <c r="Y301" s="211"/>
      <c r="Z301" s="211"/>
      <c r="AA301" s="217"/>
      <c r="AT301" s="218" t="s">
        <v>217</v>
      </c>
      <c r="AU301" s="218" t="s">
        <v>124</v>
      </c>
      <c r="AV301" s="215" t="s">
        <v>124</v>
      </c>
      <c r="AW301" s="215" t="s">
        <v>34</v>
      </c>
      <c r="AX301" s="215" t="s">
        <v>76</v>
      </c>
      <c r="AY301" s="218" t="s">
        <v>155</v>
      </c>
    </row>
    <row r="302" spans="2:51" s="215" customFormat="1" ht="22.5" customHeight="1">
      <c r="B302" s="210"/>
      <c r="C302" s="211"/>
      <c r="D302" s="211"/>
      <c r="E302" s="212" t="s">
        <v>5</v>
      </c>
      <c r="F302" s="347" t="s">
        <v>426</v>
      </c>
      <c r="G302" s="348"/>
      <c r="H302" s="348"/>
      <c r="I302" s="348"/>
      <c r="J302" s="211"/>
      <c r="K302" s="213">
        <v>9.75</v>
      </c>
      <c r="L302" s="245"/>
      <c r="M302" s="245"/>
      <c r="N302" s="211"/>
      <c r="O302" s="211"/>
      <c r="P302" s="211"/>
      <c r="Q302" s="211"/>
      <c r="R302" s="214"/>
      <c r="T302" s="216"/>
      <c r="U302" s="211"/>
      <c r="V302" s="211"/>
      <c r="W302" s="211"/>
      <c r="X302" s="211"/>
      <c r="Y302" s="211"/>
      <c r="Z302" s="211"/>
      <c r="AA302" s="217"/>
      <c r="AT302" s="218" t="s">
        <v>217</v>
      </c>
      <c r="AU302" s="218" t="s">
        <v>124</v>
      </c>
      <c r="AV302" s="215" t="s">
        <v>124</v>
      </c>
      <c r="AW302" s="215" t="s">
        <v>34</v>
      </c>
      <c r="AX302" s="215" t="s">
        <v>76</v>
      </c>
      <c r="AY302" s="218" t="s">
        <v>155</v>
      </c>
    </row>
    <row r="303" spans="2:51" s="206" customFormat="1" ht="22.5" customHeight="1">
      <c r="B303" s="201"/>
      <c r="C303" s="202"/>
      <c r="D303" s="202"/>
      <c r="E303" s="203" t="s">
        <v>5</v>
      </c>
      <c r="F303" s="349" t="s">
        <v>226</v>
      </c>
      <c r="G303" s="350"/>
      <c r="H303" s="350"/>
      <c r="I303" s="350"/>
      <c r="J303" s="202"/>
      <c r="K303" s="204" t="s">
        <v>5</v>
      </c>
      <c r="L303" s="244"/>
      <c r="M303" s="244"/>
      <c r="N303" s="202"/>
      <c r="O303" s="202"/>
      <c r="P303" s="202"/>
      <c r="Q303" s="202"/>
      <c r="R303" s="205"/>
      <c r="T303" s="207"/>
      <c r="U303" s="202"/>
      <c r="V303" s="202"/>
      <c r="W303" s="202"/>
      <c r="X303" s="202"/>
      <c r="Y303" s="202"/>
      <c r="Z303" s="202"/>
      <c r="AA303" s="208"/>
      <c r="AT303" s="209" t="s">
        <v>217</v>
      </c>
      <c r="AU303" s="209" t="s">
        <v>124</v>
      </c>
      <c r="AV303" s="206" t="s">
        <v>22</v>
      </c>
      <c r="AW303" s="206" t="s">
        <v>34</v>
      </c>
      <c r="AX303" s="206" t="s">
        <v>76</v>
      </c>
      <c r="AY303" s="209" t="s">
        <v>155</v>
      </c>
    </row>
    <row r="304" spans="2:51" s="215" customFormat="1" ht="22.5" customHeight="1">
      <c r="B304" s="210"/>
      <c r="C304" s="211"/>
      <c r="D304" s="211"/>
      <c r="E304" s="212" t="s">
        <v>5</v>
      </c>
      <c r="F304" s="347" t="s">
        <v>350</v>
      </c>
      <c r="G304" s="348"/>
      <c r="H304" s="348"/>
      <c r="I304" s="348"/>
      <c r="J304" s="211"/>
      <c r="K304" s="213">
        <v>38.15</v>
      </c>
      <c r="L304" s="245"/>
      <c r="M304" s="245"/>
      <c r="N304" s="211"/>
      <c r="O304" s="211"/>
      <c r="P304" s="211"/>
      <c r="Q304" s="211"/>
      <c r="R304" s="214"/>
      <c r="T304" s="216"/>
      <c r="U304" s="211"/>
      <c r="V304" s="211"/>
      <c r="W304" s="211"/>
      <c r="X304" s="211"/>
      <c r="Y304" s="211"/>
      <c r="Z304" s="211"/>
      <c r="AA304" s="217"/>
      <c r="AT304" s="218" t="s">
        <v>217</v>
      </c>
      <c r="AU304" s="218" t="s">
        <v>124</v>
      </c>
      <c r="AV304" s="215" t="s">
        <v>124</v>
      </c>
      <c r="AW304" s="215" t="s">
        <v>34</v>
      </c>
      <c r="AX304" s="215" t="s">
        <v>76</v>
      </c>
      <c r="AY304" s="218" t="s">
        <v>155</v>
      </c>
    </row>
    <row r="305" spans="2:51" s="215" customFormat="1" ht="22.5" customHeight="1">
      <c r="B305" s="210"/>
      <c r="C305" s="211"/>
      <c r="D305" s="211"/>
      <c r="E305" s="212" t="s">
        <v>5</v>
      </c>
      <c r="F305" s="347" t="s">
        <v>351</v>
      </c>
      <c r="G305" s="348"/>
      <c r="H305" s="348"/>
      <c r="I305" s="348"/>
      <c r="J305" s="211"/>
      <c r="K305" s="213">
        <v>29.09</v>
      </c>
      <c r="L305" s="245"/>
      <c r="M305" s="245"/>
      <c r="N305" s="211"/>
      <c r="O305" s="211"/>
      <c r="P305" s="211"/>
      <c r="Q305" s="211"/>
      <c r="R305" s="214"/>
      <c r="T305" s="216"/>
      <c r="U305" s="211"/>
      <c r="V305" s="211"/>
      <c r="W305" s="211"/>
      <c r="X305" s="211"/>
      <c r="Y305" s="211"/>
      <c r="Z305" s="211"/>
      <c r="AA305" s="217"/>
      <c r="AT305" s="218" t="s">
        <v>217</v>
      </c>
      <c r="AU305" s="218" t="s">
        <v>124</v>
      </c>
      <c r="AV305" s="215" t="s">
        <v>124</v>
      </c>
      <c r="AW305" s="215" t="s">
        <v>34</v>
      </c>
      <c r="AX305" s="215" t="s">
        <v>76</v>
      </c>
      <c r="AY305" s="218" t="s">
        <v>155</v>
      </c>
    </row>
    <row r="306" spans="2:51" s="215" customFormat="1" ht="22.5" customHeight="1">
      <c r="B306" s="210"/>
      <c r="C306" s="211"/>
      <c r="D306" s="211"/>
      <c r="E306" s="212" t="s">
        <v>5</v>
      </c>
      <c r="F306" s="347" t="s">
        <v>352</v>
      </c>
      <c r="G306" s="348"/>
      <c r="H306" s="348"/>
      <c r="I306" s="348"/>
      <c r="J306" s="211"/>
      <c r="K306" s="213">
        <v>29.49</v>
      </c>
      <c r="L306" s="245"/>
      <c r="M306" s="245"/>
      <c r="N306" s="211"/>
      <c r="O306" s="211"/>
      <c r="P306" s="211"/>
      <c r="Q306" s="211"/>
      <c r="R306" s="214"/>
      <c r="T306" s="216"/>
      <c r="U306" s="211"/>
      <c r="V306" s="211"/>
      <c r="W306" s="211"/>
      <c r="X306" s="211"/>
      <c r="Y306" s="211"/>
      <c r="Z306" s="211"/>
      <c r="AA306" s="217"/>
      <c r="AT306" s="218" t="s">
        <v>217</v>
      </c>
      <c r="AU306" s="218" t="s">
        <v>124</v>
      </c>
      <c r="AV306" s="215" t="s">
        <v>124</v>
      </c>
      <c r="AW306" s="215" t="s">
        <v>34</v>
      </c>
      <c r="AX306" s="215" t="s">
        <v>76</v>
      </c>
      <c r="AY306" s="218" t="s">
        <v>155</v>
      </c>
    </row>
    <row r="307" spans="2:51" s="215" customFormat="1" ht="22.5" customHeight="1">
      <c r="B307" s="210"/>
      <c r="C307" s="211"/>
      <c r="D307" s="211"/>
      <c r="E307" s="212" t="s">
        <v>5</v>
      </c>
      <c r="F307" s="347" t="s">
        <v>353</v>
      </c>
      <c r="G307" s="348"/>
      <c r="H307" s="348"/>
      <c r="I307" s="348"/>
      <c r="J307" s="211"/>
      <c r="K307" s="213">
        <v>42.55</v>
      </c>
      <c r="L307" s="245"/>
      <c r="M307" s="245"/>
      <c r="N307" s="211"/>
      <c r="O307" s="211"/>
      <c r="P307" s="211"/>
      <c r="Q307" s="211"/>
      <c r="R307" s="214"/>
      <c r="T307" s="216"/>
      <c r="U307" s="211"/>
      <c r="V307" s="211"/>
      <c r="W307" s="211"/>
      <c r="X307" s="211"/>
      <c r="Y307" s="211"/>
      <c r="Z307" s="211"/>
      <c r="AA307" s="217"/>
      <c r="AT307" s="218" t="s">
        <v>217</v>
      </c>
      <c r="AU307" s="218" t="s">
        <v>124</v>
      </c>
      <c r="AV307" s="215" t="s">
        <v>124</v>
      </c>
      <c r="AW307" s="215" t="s">
        <v>34</v>
      </c>
      <c r="AX307" s="215" t="s">
        <v>76</v>
      </c>
      <c r="AY307" s="218" t="s">
        <v>155</v>
      </c>
    </row>
    <row r="308" spans="2:51" s="215" customFormat="1" ht="22.5" customHeight="1">
      <c r="B308" s="210"/>
      <c r="C308" s="211"/>
      <c r="D308" s="211"/>
      <c r="E308" s="212" t="s">
        <v>5</v>
      </c>
      <c r="F308" s="347" t="s">
        <v>354</v>
      </c>
      <c r="G308" s="348"/>
      <c r="H308" s="348"/>
      <c r="I308" s="348"/>
      <c r="J308" s="211"/>
      <c r="K308" s="213">
        <v>33.95</v>
      </c>
      <c r="L308" s="245"/>
      <c r="M308" s="245"/>
      <c r="N308" s="211"/>
      <c r="O308" s="211"/>
      <c r="P308" s="211"/>
      <c r="Q308" s="211"/>
      <c r="R308" s="214"/>
      <c r="T308" s="216"/>
      <c r="U308" s="211"/>
      <c r="V308" s="211"/>
      <c r="W308" s="211"/>
      <c r="X308" s="211"/>
      <c r="Y308" s="211"/>
      <c r="Z308" s="211"/>
      <c r="AA308" s="217"/>
      <c r="AT308" s="218" t="s">
        <v>217</v>
      </c>
      <c r="AU308" s="218" t="s">
        <v>124</v>
      </c>
      <c r="AV308" s="215" t="s">
        <v>124</v>
      </c>
      <c r="AW308" s="215" t="s">
        <v>34</v>
      </c>
      <c r="AX308" s="215" t="s">
        <v>76</v>
      </c>
      <c r="AY308" s="218" t="s">
        <v>155</v>
      </c>
    </row>
    <row r="309" spans="2:51" s="215" customFormat="1" ht="22.5" customHeight="1">
      <c r="B309" s="210"/>
      <c r="C309" s="211"/>
      <c r="D309" s="211"/>
      <c r="E309" s="212" t="s">
        <v>5</v>
      </c>
      <c r="F309" s="347" t="s">
        <v>355</v>
      </c>
      <c r="G309" s="348"/>
      <c r="H309" s="348"/>
      <c r="I309" s="348"/>
      <c r="J309" s="211"/>
      <c r="K309" s="213">
        <v>13.35</v>
      </c>
      <c r="L309" s="245"/>
      <c r="M309" s="245"/>
      <c r="N309" s="211"/>
      <c r="O309" s="211"/>
      <c r="P309" s="211"/>
      <c r="Q309" s="211"/>
      <c r="R309" s="214"/>
      <c r="T309" s="216"/>
      <c r="U309" s="211"/>
      <c r="V309" s="211"/>
      <c r="W309" s="211"/>
      <c r="X309" s="211"/>
      <c r="Y309" s="211"/>
      <c r="Z309" s="211"/>
      <c r="AA309" s="217"/>
      <c r="AT309" s="218" t="s">
        <v>217</v>
      </c>
      <c r="AU309" s="218" t="s">
        <v>124</v>
      </c>
      <c r="AV309" s="215" t="s">
        <v>124</v>
      </c>
      <c r="AW309" s="215" t="s">
        <v>34</v>
      </c>
      <c r="AX309" s="215" t="s">
        <v>76</v>
      </c>
      <c r="AY309" s="218" t="s">
        <v>155</v>
      </c>
    </row>
    <row r="310" spans="2:51" s="215" customFormat="1" ht="22.5" customHeight="1">
      <c r="B310" s="210"/>
      <c r="C310" s="211"/>
      <c r="D310" s="211"/>
      <c r="E310" s="212" t="s">
        <v>5</v>
      </c>
      <c r="F310" s="347" t="s">
        <v>356</v>
      </c>
      <c r="G310" s="348"/>
      <c r="H310" s="348"/>
      <c r="I310" s="348"/>
      <c r="J310" s="211"/>
      <c r="K310" s="213">
        <v>13.4</v>
      </c>
      <c r="L310" s="245"/>
      <c r="M310" s="245"/>
      <c r="N310" s="211"/>
      <c r="O310" s="211"/>
      <c r="P310" s="211"/>
      <c r="Q310" s="211"/>
      <c r="R310" s="214"/>
      <c r="T310" s="216"/>
      <c r="U310" s="211"/>
      <c r="V310" s="211"/>
      <c r="W310" s="211"/>
      <c r="X310" s="211"/>
      <c r="Y310" s="211"/>
      <c r="Z310" s="211"/>
      <c r="AA310" s="217"/>
      <c r="AT310" s="218" t="s">
        <v>217</v>
      </c>
      <c r="AU310" s="218" t="s">
        <v>124</v>
      </c>
      <c r="AV310" s="215" t="s">
        <v>124</v>
      </c>
      <c r="AW310" s="215" t="s">
        <v>34</v>
      </c>
      <c r="AX310" s="215" t="s">
        <v>76</v>
      </c>
      <c r="AY310" s="218" t="s">
        <v>155</v>
      </c>
    </row>
    <row r="311" spans="2:51" s="215" customFormat="1" ht="22.5" customHeight="1">
      <c r="B311" s="210"/>
      <c r="C311" s="211"/>
      <c r="D311" s="211"/>
      <c r="E311" s="212" t="s">
        <v>5</v>
      </c>
      <c r="F311" s="347" t="s">
        <v>357</v>
      </c>
      <c r="G311" s="348"/>
      <c r="H311" s="348"/>
      <c r="I311" s="348"/>
      <c r="J311" s="211"/>
      <c r="K311" s="213">
        <v>12.2</v>
      </c>
      <c r="L311" s="245"/>
      <c r="M311" s="245"/>
      <c r="N311" s="211"/>
      <c r="O311" s="211"/>
      <c r="P311" s="211"/>
      <c r="Q311" s="211"/>
      <c r="R311" s="214"/>
      <c r="T311" s="216"/>
      <c r="U311" s="211"/>
      <c r="V311" s="211"/>
      <c r="W311" s="211"/>
      <c r="X311" s="211"/>
      <c r="Y311" s="211"/>
      <c r="Z311" s="211"/>
      <c r="AA311" s="217"/>
      <c r="AT311" s="218" t="s">
        <v>217</v>
      </c>
      <c r="AU311" s="218" t="s">
        <v>124</v>
      </c>
      <c r="AV311" s="215" t="s">
        <v>124</v>
      </c>
      <c r="AW311" s="215" t="s">
        <v>34</v>
      </c>
      <c r="AX311" s="215" t="s">
        <v>76</v>
      </c>
      <c r="AY311" s="218" t="s">
        <v>155</v>
      </c>
    </row>
    <row r="312" spans="2:51" s="215" customFormat="1" ht="22.5" customHeight="1">
      <c r="B312" s="210"/>
      <c r="C312" s="211"/>
      <c r="D312" s="211"/>
      <c r="E312" s="212" t="s">
        <v>5</v>
      </c>
      <c r="F312" s="347" t="s">
        <v>358</v>
      </c>
      <c r="G312" s="348"/>
      <c r="H312" s="348"/>
      <c r="I312" s="348"/>
      <c r="J312" s="211"/>
      <c r="K312" s="213">
        <v>127.35</v>
      </c>
      <c r="L312" s="245"/>
      <c r="M312" s="245"/>
      <c r="N312" s="211"/>
      <c r="O312" s="211"/>
      <c r="P312" s="211"/>
      <c r="Q312" s="211"/>
      <c r="R312" s="214"/>
      <c r="T312" s="216"/>
      <c r="U312" s="211"/>
      <c r="V312" s="211"/>
      <c r="W312" s="211"/>
      <c r="X312" s="211"/>
      <c r="Y312" s="211"/>
      <c r="Z312" s="211"/>
      <c r="AA312" s="217"/>
      <c r="AT312" s="218" t="s">
        <v>217</v>
      </c>
      <c r="AU312" s="218" t="s">
        <v>124</v>
      </c>
      <c r="AV312" s="215" t="s">
        <v>124</v>
      </c>
      <c r="AW312" s="215" t="s">
        <v>34</v>
      </c>
      <c r="AX312" s="215" t="s">
        <v>76</v>
      </c>
      <c r="AY312" s="218" t="s">
        <v>155</v>
      </c>
    </row>
    <row r="313" spans="2:51" s="215" customFormat="1" ht="22.5" customHeight="1">
      <c r="B313" s="210"/>
      <c r="C313" s="211"/>
      <c r="D313" s="211"/>
      <c r="E313" s="212" t="s">
        <v>5</v>
      </c>
      <c r="F313" s="347" t="s">
        <v>359</v>
      </c>
      <c r="G313" s="348"/>
      <c r="H313" s="348"/>
      <c r="I313" s="348"/>
      <c r="J313" s="211"/>
      <c r="K313" s="213">
        <v>6.7</v>
      </c>
      <c r="L313" s="245"/>
      <c r="M313" s="245"/>
      <c r="N313" s="211"/>
      <c r="O313" s="211"/>
      <c r="P313" s="211"/>
      <c r="Q313" s="211"/>
      <c r="R313" s="214"/>
      <c r="T313" s="216"/>
      <c r="U313" s="211"/>
      <c r="V313" s="211"/>
      <c r="W313" s="211"/>
      <c r="X313" s="211"/>
      <c r="Y313" s="211"/>
      <c r="Z313" s="211"/>
      <c r="AA313" s="217"/>
      <c r="AT313" s="218" t="s">
        <v>217</v>
      </c>
      <c r="AU313" s="218" t="s">
        <v>124</v>
      </c>
      <c r="AV313" s="215" t="s">
        <v>124</v>
      </c>
      <c r="AW313" s="215" t="s">
        <v>34</v>
      </c>
      <c r="AX313" s="215" t="s">
        <v>76</v>
      </c>
      <c r="AY313" s="218" t="s">
        <v>155</v>
      </c>
    </row>
    <row r="314" spans="2:51" s="215" customFormat="1" ht="22.5" customHeight="1">
      <c r="B314" s="210"/>
      <c r="C314" s="211"/>
      <c r="D314" s="211"/>
      <c r="E314" s="212" t="s">
        <v>5</v>
      </c>
      <c r="F314" s="347" t="s">
        <v>360</v>
      </c>
      <c r="G314" s="348"/>
      <c r="H314" s="348"/>
      <c r="I314" s="348"/>
      <c r="J314" s="211"/>
      <c r="K314" s="213">
        <v>36.49</v>
      </c>
      <c r="L314" s="245"/>
      <c r="M314" s="245"/>
      <c r="N314" s="211"/>
      <c r="O314" s="211"/>
      <c r="P314" s="211"/>
      <c r="Q314" s="211"/>
      <c r="R314" s="214"/>
      <c r="T314" s="216"/>
      <c r="U314" s="211"/>
      <c r="V314" s="211"/>
      <c r="W314" s="211"/>
      <c r="X314" s="211"/>
      <c r="Y314" s="211"/>
      <c r="Z314" s="211"/>
      <c r="AA314" s="217"/>
      <c r="AT314" s="218" t="s">
        <v>217</v>
      </c>
      <c r="AU314" s="218" t="s">
        <v>124</v>
      </c>
      <c r="AV314" s="215" t="s">
        <v>124</v>
      </c>
      <c r="AW314" s="215" t="s">
        <v>34</v>
      </c>
      <c r="AX314" s="215" t="s">
        <v>76</v>
      </c>
      <c r="AY314" s="218" t="s">
        <v>155</v>
      </c>
    </row>
    <row r="315" spans="2:51" s="215" customFormat="1" ht="22.5" customHeight="1">
      <c r="B315" s="210"/>
      <c r="C315" s="211"/>
      <c r="D315" s="211"/>
      <c r="E315" s="212" t="s">
        <v>5</v>
      </c>
      <c r="F315" s="347" t="s">
        <v>361</v>
      </c>
      <c r="G315" s="348"/>
      <c r="H315" s="348"/>
      <c r="I315" s="348"/>
      <c r="J315" s="211"/>
      <c r="K315" s="213">
        <v>16.9</v>
      </c>
      <c r="L315" s="245"/>
      <c r="M315" s="245"/>
      <c r="N315" s="211"/>
      <c r="O315" s="211"/>
      <c r="P315" s="211"/>
      <c r="Q315" s="211"/>
      <c r="R315" s="214"/>
      <c r="T315" s="216"/>
      <c r="U315" s="211"/>
      <c r="V315" s="211"/>
      <c r="W315" s="211"/>
      <c r="X315" s="211"/>
      <c r="Y315" s="211"/>
      <c r="Z315" s="211"/>
      <c r="AA315" s="217"/>
      <c r="AT315" s="218" t="s">
        <v>217</v>
      </c>
      <c r="AU315" s="218" t="s">
        <v>124</v>
      </c>
      <c r="AV315" s="215" t="s">
        <v>124</v>
      </c>
      <c r="AW315" s="215" t="s">
        <v>34</v>
      </c>
      <c r="AX315" s="215" t="s">
        <v>76</v>
      </c>
      <c r="AY315" s="218" t="s">
        <v>155</v>
      </c>
    </row>
    <row r="316" spans="2:51" s="215" customFormat="1" ht="22.5" customHeight="1">
      <c r="B316" s="210"/>
      <c r="C316" s="211"/>
      <c r="D316" s="211"/>
      <c r="E316" s="212" t="s">
        <v>5</v>
      </c>
      <c r="F316" s="347" t="s">
        <v>362</v>
      </c>
      <c r="G316" s="348"/>
      <c r="H316" s="348"/>
      <c r="I316" s="348"/>
      <c r="J316" s="211"/>
      <c r="K316" s="213">
        <v>30</v>
      </c>
      <c r="L316" s="245"/>
      <c r="M316" s="245"/>
      <c r="N316" s="211"/>
      <c r="O316" s="211"/>
      <c r="P316" s="211"/>
      <c r="Q316" s="211"/>
      <c r="R316" s="214"/>
      <c r="T316" s="216"/>
      <c r="U316" s="211"/>
      <c r="V316" s="211"/>
      <c r="W316" s="211"/>
      <c r="X316" s="211"/>
      <c r="Y316" s="211"/>
      <c r="Z316" s="211"/>
      <c r="AA316" s="217"/>
      <c r="AT316" s="218" t="s">
        <v>217</v>
      </c>
      <c r="AU316" s="218" t="s">
        <v>124</v>
      </c>
      <c r="AV316" s="215" t="s">
        <v>124</v>
      </c>
      <c r="AW316" s="215" t="s">
        <v>34</v>
      </c>
      <c r="AX316" s="215" t="s">
        <v>76</v>
      </c>
      <c r="AY316" s="218" t="s">
        <v>155</v>
      </c>
    </row>
    <row r="317" spans="2:51" s="215" customFormat="1" ht="22.5" customHeight="1">
      <c r="B317" s="210"/>
      <c r="C317" s="211"/>
      <c r="D317" s="211"/>
      <c r="E317" s="212" t="s">
        <v>5</v>
      </c>
      <c r="F317" s="347" t="s">
        <v>363</v>
      </c>
      <c r="G317" s="348"/>
      <c r="H317" s="348"/>
      <c r="I317" s="348"/>
      <c r="J317" s="211"/>
      <c r="K317" s="213">
        <v>16.6</v>
      </c>
      <c r="L317" s="245"/>
      <c r="M317" s="245"/>
      <c r="N317" s="211"/>
      <c r="O317" s="211"/>
      <c r="P317" s="211"/>
      <c r="Q317" s="211"/>
      <c r="R317" s="214"/>
      <c r="T317" s="216"/>
      <c r="U317" s="211"/>
      <c r="V317" s="211"/>
      <c r="W317" s="211"/>
      <c r="X317" s="211"/>
      <c r="Y317" s="211"/>
      <c r="Z317" s="211"/>
      <c r="AA317" s="217"/>
      <c r="AT317" s="218" t="s">
        <v>217</v>
      </c>
      <c r="AU317" s="218" t="s">
        <v>124</v>
      </c>
      <c r="AV317" s="215" t="s">
        <v>124</v>
      </c>
      <c r="AW317" s="215" t="s">
        <v>34</v>
      </c>
      <c r="AX317" s="215" t="s">
        <v>76</v>
      </c>
      <c r="AY317" s="218" t="s">
        <v>155</v>
      </c>
    </row>
    <row r="318" spans="2:51" s="215" customFormat="1" ht="22.5" customHeight="1">
      <c r="B318" s="210"/>
      <c r="C318" s="211"/>
      <c r="D318" s="211"/>
      <c r="E318" s="212" t="s">
        <v>5</v>
      </c>
      <c r="F318" s="347" t="s">
        <v>364</v>
      </c>
      <c r="G318" s="348"/>
      <c r="H318" s="348"/>
      <c r="I318" s="348"/>
      <c r="J318" s="211"/>
      <c r="K318" s="213">
        <v>77.29</v>
      </c>
      <c r="L318" s="245"/>
      <c r="M318" s="245"/>
      <c r="N318" s="211"/>
      <c r="O318" s="211"/>
      <c r="P318" s="211"/>
      <c r="Q318" s="211"/>
      <c r="R318" s="214"/>
      <c r="T318" s="216"/>
      <c r="U318" s="211"/>
      <c r="V318" s="211"/>
      <c r="W318" s="211"/>
      <c r="X318" s="211"/>
      <c r="Y318" s="211"/>
      <c r="Z318" s="211"/>
      <c r="AA318" s="217"/>
      <c r="AT318" s="218" t="s">
        <v>217</v>
      </c>
      <c r="AU318" s="218" t="s">
        <v>124</v>
      </c>
      <c r="AV318" s="215" t="s">
        <v>124</v>
      </c>
      <c r="AW318" s="215" t="s">
        <v>34</v>
      </c>
      <c r="AX318" s="215" t="s">
        <v>76</v>
      </c>
      <c r="AY318" s="218" t="s">
        <v>155</v>
      </c>
    </row>
    <row r="319" spans="2:63" s="180" customFormat="1" ht="29.85" customHeight="1">
      <c r="B319" s="176"/>
      <c r="C319" s="177"/>
      <c r="D319" s="187" t="s">
        <v>190</v>
      </c>
      <c r="E319" s="187"/>
      <c r="F319" s="187"/>
      <c r="G319" s="187"/>
      <c r="H319" s="187"/>
      <c r="I319" s="187"/>
      <c r="J319" s="187"/>
      <c r="K319" s="187"/>
      <c r="L319" s="200"/>
      <c r="M319" s="200"/>
      <c r="N319" s="300">
        <f>BK319</f>
        <v>0</v>
      </c>
      <c r="O319" s="301"/>
      <c r="P319" s="301"/>
      <c r="Q319" s="301"/>
      <c r="R319" s="179"/>
      <c r="T319" s="181"/>
      <c r="U319" s="177"/>
      <c r="V319" s="177"/>
      <c r="W319" s="182">
        <f>SUM(W320:W423)</f>
        <v>599.818458</v>
      </c>
      <c r="X319" s="177"/>
      <c r="Y319" s="182">
        <f>SUM(Y320:Y423)</f>
        <v>0</v>
      </c>
      <c r="Z319" s="177"/>
      <c r="AA319" s="183">
        <f>SUM(AA320:AA423)</f>
        <v>86.949389</v>
      </c>
      <c r="AR319" s="184" t="s">
        <v>22</v>
      </c>
      <c r="AT319" s="185" t="s">
        <v>75</v>
      </c>
      <c r="AU319" s="185" t="s">
        <v>22</v>
      </c>
      <c r="AY319" s="184" t="s">
        <v>155</v>
      </c>
      <c r="BK319" s="186">
        <f>SUM(BK320:BK423)</f>
        <v>0</v>
      </c>
    </row>
    <row r="320" spans="2:65" s="110" customFormat="1" ht="31.5" customHeight="1">
      <c r="B320" s="111"/>
      <c r="C320" s="188" t="s">
        <v>427</v>
      </c>
      <c r="D320" s="188" t="s">
        <v>156</v>
      </c>
      <c r="E320" s="189" t="s">
        <v>428</v>
      </c>
      <c r="F320" s="316" t="s">
        <v>429</v>
      </c>
      <c r="G320" s="316"/>
      <c r="H320" s="316"/>
      <c r="I320" s="316"/>
      <c r="J320" s="190" t="s">
        <v>214</v>
      </c>
      <c r="K320" s="191">
        <v>1117.4</v>
      </c>
      <c r="L320" s="317"/>
      <c r="M320" s="317"/>
      <c r="N320" s="318">
        <f>ROUND(L320*K320,2)</f>
        <v>0</v>
      </c>
      <c r="O320" s="318"/>
      <c r="P320" s="318"/>
      <c r="Q320" s="318"/>
      <c r="R320" s="115"/>
      <c r="T320" s="192" t="s">
        <v>5</v>
      </c>
      <c r="U320" s="193" t="s">
        <v>41</v>
      </c>
      <c r="V320" s="194">
        <v>0.046</v>
      </c>
      <c r="W320" s="194">
        <f>V320*K320</f>
        <v>51.400400000000005</v>
      </c>
      <c r="X320" s="194">
        <v>0</v>
      </c>
      <c r="Y320" s="194">
        <f>X320*K320</f>
        <v>0</v>
      </c>
      <c r="Z320" s="194">
        <v>0.006</v>
      </c>
      <c r="AA320" s="195">
        <f>Z320*K320</f>
        <v>6.704400000000001</v>
      </c>
      <c r="AR320" s="100" t="s">
        <v>280</v>
      </c>
      <c r="AT320" s="100" t="s">
        <v>156</v>
      </c>
      <c r="AU320" s="100" t="s">
        <v>124</v>
      </c>
      <c r="AY320" s="100" t="s">
        <v>155</v>
      </c>
      <c r="BE320" s="196">
        <f>IF(U320="základní",N320,0)</f>
        <v>0</v>
      </c>
      <c r="BF320" s="196">
        <f>IF(U320="snížená",N320,0)</f>
        <v>0</v>
      </c>
      <c r="BG320" s="196">
        <f>IF(U320="zákl. přenesená",N320,0)</f>
        <v>0</v>
      </c>
      <c r="BH320" s="196">
        <f>IF(U320="sníž. přenesená",N320,0)</f>
        <v>0</v>
      </c>
      <c r="BI320" s="196">
        <f>IF(U320="nulová",N320,0)</f>
        <v>0</v>
      </c>
      <c r="BJ320" s="100" t="s">
        <v>22</v>
      </c>
      <c r="BK320" s="196">
        <f>ROUND(L320*K320,2)</f>
        <v>0</v>
      </c>
      <c r="BL320" s="100" t="s">
        <v>280</v>
      </c>
      <c r="BM320" s="100" t="s">
        <v>430</v>
      </c>
    </row>
    <row r="321" spans="2:51" s="206" customFormat="1" ht="22.5" customHeight="1">
      <c r="B321" s="201"/>
      <c r="C321" s="202"/>
      <c r="D321" s="202"/>
      <c r="E321" s="203" t="s">
        <v>5</v>
      </c>
      <c r="F321" s="342" t="s">
        <v>431</v>
      </c>
      <c r="G321" s="343"/>
      <c r="H321" s="343"/>
      <c r="I321" s="343"/>
      <c r="J321" s="202"/>
      <c r="K321" s="204" t="s">
        <v>5</v>
      </c>
      <c r="L321" s="244"/>
      <c r="M321" s="244"/>
      <c r="N321" s="202"/>
      <c r="O321" s="202"/>
      <c r="P321" s="202"/>
      <c r="Q321" s="202"/>
      <c r="R321" s="205"/>
      <c r="T321" s="207"/>
      <c r="U321" s="202"/>
      <c r="V321" s="202"/>
      <c r="W321" s="202"/>
      <c r="X321" s="202"/>
      <c r="Y321" s="202"/>
      <c r="Z321" s="202"/>
      <c r="AA321" s="208"/>
      <c r="AT321" s="209" t="s">
        <v>217</v>
      </c>
      <c r="AU321" s="209" t="s">
        <v>124</v>
      </c>
      <c r="AV321" s="206" t="s">
        <v>22</v>
      </c>
      <c r="AW321" s="206" t="s">
        <v>34</v>
      </c>
      <c r="AX321" s="206" t="s">
        <v>76</v>
      </c>
      <c r="AY321" s="209" t="s">
        <v>155</v>
      </c>
    </row>
    <row r="322" spans="2:51" s="215" customFormat="1" ht="22.5" customHeight="1">
      <c r="B322" s="210"/>
      <c r="C322" s="211"/>
      <c r="D322" s="211"/>
      <c r="E322" s="212" t="s">
        <v>5</v>
      </c>
      <c r="F322" s="347" t="s">
        <v>432</v>
      </c>
      <c r="G322" s="348"/>
      <c r="H322" s="348"/>
      <c r="I322" s="348"/>
      <c r="J322" s="211"/>
      <c r="K322" s="213">
        <v>1117.4</v>
      </c>
      <c r="L322" s="245"/>
      <c r="M322" s="245"/>
      <c r="N322" s="211"/>
      <c r="O322" s="211"/>
      <c r="P322" s="211"/>
      <c r="Q322" s="211"/>
      <c r="R322" s="214"/>
      <c r="T322" s="216"/>
      <c r="U322" s="211"/>
      <c r="V322" s="211"/>
      <c r="W322" s="211"/>
      <c r="X322" s="211"/>
      <c r="Y322" s="211"/>
      <c r="Z322" s="211"/>
      <c r="AA322" s="217"/>
      <c r="AT322" s="218" t="s">
        <v>217</v>
      </c>
      <c r="AU322" s="218" t="s">
        <v>124</v>
      </c>
      <c r="AV322" s="215" t="s">
        <v>124</v>
      </c>
      <c r="AW322" s="215" t="s">
        <v>34</v>
      </c>
      <c r="AX322" s="215" t="s">
        <v>22</v>
      </c>
      <c r="AY322" s="218" t="s">
        <v>155</v>
      </c>
    </row>
    <row r="323" spans="2:65" s="110" customFormat="1" ht="31.5" customHeight="1">
      <c r="B323" s="111"/>
      <c r="C323" s="188" t="s">
        <v>433</v>
      </c>
      <c r="D323" s="188" t="s">
        <v>156</v>
      </c>
      <c r="E323" s="189" t="s">
        <v>434</v>
      </c>
      <c r="F323" s="316" t="s">
        <v>435</v>
      </c>
      <c r="G323" s="316"/>
      <c r="H323" s="316"/>
      <c r="I323" s="316"/>
      <c r="J323" s="190" t="s">
        <v>214</v>
      </c>
      <c r="K323" s="191">
        <v>510.4</v>
      </c>
      <c r="L323" s="317"/>
      <c r="M323" s="317"/>
      <c r="N323" s="318">
        <f>ROUND(L323*K323,2)</f>
        <v>0</v>
      </c>
      <c r="O323" s="318"/>
      <c r="P323" s="318"/>
      <c r="Q323" s="318"/>
      <c r="R323" s="115"/>
      <c r="T323" s="192" t="s">
        <v>5</v>
      </c>
      <c r="U323" s="193" t="s">
        <v>41</v>
      </c>
      <c r="V323" s="194">
        <v>0.057</v>
      </c>
      <c r="W323" s="194">
        <f>V323*K323</f>
        <v>29.0928</v>
      </c>
      <c r="X323" s="194">
        <v>0</v>
      </c>
      <c r="Y323" s="194">
        <f>X323*K323</f>
        <v>0</v>
      </c>
      <c r="Z323" s="194">
        <v>0.014</v>
      </c>
      <c r="AA323" s="195">
        <f>Z323*K323</f>
        <v>7.1456</v>
      </c>
      <c r="AR323" s="100" t="s">
        <v>280</v>
      </c>
      <c r="AT323" s="100" t="s">
        <v>156</v>
      </c>
      <c r="AU323" s="100" t="s">
        <v>124</v>
      </c>
      <c r="AY323" s="100" t="s">
        <v>155</v>
      </c>
      <c r="BE323" s="196">
        <f>IF(U323="základní",N323,0)</f>
        <v>0</v>
      </c>
      <c r="BF323" s="196">
        <f>IF(U323="snížená",N323,0)</f>
        <v>0</v>
      </c>
      <c r="BG323" s="196">
        <f>IF(U323="zákl. přenesená",N323,0)</f>
        <v>0</v>
      </c>
      <c r="BH323" s="196">
        <f>IF(U323="sníž. přenesená",N323,0)</f>
        <v>0</v>
      </c>
      <c r="BI323" s="196">
        <f>IF(U323="nulová",N323,0)</f>
        <v>0</v>
      </c>
      <c r="BJ323" s="100" t="s">
        <v>22</v>
      </c>
      <c r="BK323" s="196">
        <f>ROUND(L323*K323,2)</f>
        <v>0</v>
      </c>
      <c r="BL323" s="100" t="s">
        <v>280</v>
      </c>
      <c r="BM323" s="100" t="s">
        <v>436</v>
      </c>
    </row>
    <row r="324" spans="2:51" s="206" customFormat="1" ht="22.5" customHeight="1">
      <c r="B324" s="201"/>
      <c r="C324" s="202"/>
      <c r="D324" s="202"/>
      <c r="E324" s="203" t="s">
        <v>5</v>
      </c>
      <c r="F324" s="342" t="s">
        <v>437</v>
      </c>
      <c r="G324" s="343"/>
      <c r="H324" s="343"/>
      <c r="I324" s="343"/>
      <c r="J324" s="202"/>
      <c r="K324" s="204" t="s">
        <v>5</v>
      </c>
      <c r="L324" s="244"/>
      <c r="M324" s="244"/>
      <c r="N324" s="202"/>
      <c r="O324" s="202"/>
      <c r="P324" s="202"/>
      <c r="Q324" s="202"/>
      <c r="R324" s="205"/>
      <c r="T324" s="207"/>
      <c r="U324" s="202"/>
      <c r="V324" s="202"/>
      <c r="W324" s="202"/>
      <c r="X324" s="202"/>
      <c r="Y324" s="202"/>
      <c r="Z324" s="202"/>
      <c r="AA324" s="208"/>
      <c r="AT324" s="209" t="s">
        <v>217</v>
      </c>
      <c r="AU324" s="209" t="s">
        <v>124</v>
      </c>
      <c r="AV324" s="206" t="s">
        <v>22</v>
      </c>
      <c r="AW324" s="206" t="s">
        <v>34</v>
      </c>
      <c r="AX324" s="206" t="s">
        <v>76</v>
      </c>
      <c r="AY324" s="209" t="s">
        <v>155</v>
      </c>
    </row>
    <row r="325" spans="2:51" s="215" customFormat="1" ht="22.5" customHeight="1">
      <c r="B325" s="210"/>
      <c r="C325" s="211"/>
      <c r="D325" s="211"/>
      <c r="E325" s="212" t="s">
        <v>5</v>
      </c>
      <c r="F325" s="347" t="s">
        <v>438</v>
      </c>
      <c r="G325" s="348"/>
      <c r="H325" s="348"/>
      <c r="I325" s="348"/>
      <c r="J325" s="211"/>
      <c r="K325" s="213">
        <v>510.4</v>
      </c>
      <c r="L325" s="245"/>
      <c r="M325" s="245"/>
      <c r="N325" s="211"/>
      <c r="O325" s="211"/>
      <c r="P325" s="211"/>
      <c r="Q325" s="211"/>
      <c r="R325" s="214"/>
      <c r="T325" s="216"/>
      <c r="U325" s="211"/>
      <c r="V325" s="211"/>
      <c r="W325" s="211"/>
      <c r="X325" s="211"/>
      <c r="Y325" s="211"/>
      <c r="Z325" s="211"/>
      <c r="AA325" s="217"/>
      <c r="AT325" s="218" t="s">
        <v>217</v>
      </c>
      <c r="AU325" s="218" t="s">
        <v>124</v>
      </c>
      <c r="AV325" s="215" t="s">
        <v>124</v>
      </c>
      <c r="AW325" s="215" t="s">
        <v>34</v>
      </c>
      <c r="AX325" s="215" t="s">
        <v>22</v>
      </c>
      <c r="AY325" s="218" t="s">
        <v>155</v>
      </c>
    </row>
    <row r="326" spans="2:65" s="110" customFormat="1" ht="44.25" customHeight="1">
      <c r="B326" s="111"/>
      <c r="C326" s="188" t="s">
        <v>439</v>
      </c>
      <c r="D326" s="188" t="s">
        <v>156</v>
      </c>
      <c r="E326" s="189" t="s">
        <v>440</v>
      </c>
      <c r="F326" s="316" t="s">
        <v>441</v>
      </c>
      <c r="G326" s="316"/>
      <c r="H326" s="316"/>
      <c r="I326" s="316"/>
      <c r="J326" s="190" t="s">
        <v>214</v>
      </c>
      <c r="K326" s="191">
        <v>1117.4</v>
      </c>
      <c r="L326" s="317"/>
      <c r="M326" s="317"/>
      <c r="N326" s="318">
        <f>ROUND(L326*K326,2)</f>
        <v>0</v>
      </c>
      <c r="O326" s="318"/>
      <c r="P326" s="318"/>
      <c r="Q326" s="318"/>
      <c r="R326" s="115"/>
      <c r="T326" s="192" t="s">
        <v>5</v>
      </c>
      <c r="U326" s="193" t="s">
        <v>41</v>
      </c>
      <c r="V326" s="194">
        <v>0.066</v>
      </c>
      <c r="W326" s="194">
        <f>V326*K326</f>
        <v>73.7484</v>
      </c>
      <c r="X326" s="194">
        <v>0</v>
      </c>
      <c r="Y326" s="194">
        <f>X326*K326</f>
        <v>0</v>
      </c>
      <c r="Z326" s="194">
        <v>0.0145</v>
      </c>
      <c r="AA326" s="195">
        <f>Z326*K326</f>
        <v>16.2023</v>
      </c>
      <c r="AR326" s="100" t="s">
        <v>280</v>
      </c>
      <c r="AT326" s="100" t="s">
        <v>156</v>
      </c>
      <c r="AU326" s="100" t="s">
        <v>124</v>
      </c>
      <c r="AY326" s="100" t="s">
        <v>155</v>
      </c>
      <c r="BE326" s="196">
        <f>IF(U326="základní",N326,0)</f>
        <v>0</v>
      </c>
      <c r="BF326" s="196">
        <f>IF(U326="snížená",N326,0)</f>
        <v>0</v>
      </c>
      <c r="BG326" s="196">
        <f>IF(U326="zákl. přenesená",N326,0)</f>
        <v>0</v>
      </c>
      <c r="BH326" s="196">
        <f>IF(U326="sníž. přenesená",N326,0)</f>
        <v>0</v>
      </c>
      <c r="BI326" s="196">
        <f>IF(U326="nulová",N326,0)</f>
        <v>0</v>
      </c>
      <c r="BJ326" s="100" t="s">
        <v>22</v>
      </c>
      <c r="BK326" s="196">
        <f>ROUND(L326*K326,2)</f>
        <v>0</v>
      </c>
      <c r="BL326" s="100" t="s">
        <v>280</v>
      </c>
      <c r="BM326" s="100" t="s">
        <v>442</v>
      </c>
    </row>
    <row r="327" spans="2:51" s="206" customFormat="1" ht="22.5" customHeight="1">
      <c r="B327" s="201"/>
      <c r="C327" s="202"/>
      <c r="D327" s="202"/>
      <c r="E327" s="203" t="s">
        <v>5</v>
      </c>
      <c r="F327" s="342" t="s">
        <v>431</v>
      </c>
      <c r="G327" s="343"/>
      <c r="H327" s="343"/>
      <c r="I327" s="343"/>
      <c r="J327" s="202"/>
      <c r="K327" s="204" t="s">
        <v>5</v>
      </c>
      <c r="L327" s="244"/>
      <c r="M327" s="244"/>
      <c r="N327" s="202"/>
      <c r="O327" s="202"/>
      <c r="P327" s="202"/>
      <c r="Q327" s="202"/>
      <c r="R327" s="205"/>
      <c r="T327" s="207"/>
      <c r="U327" s="202"/>
      <c r="V327" s="202"/>
      <c r="W327" s="202"/>
      <c r="X327" s="202"/>
      <c r="Y327" s="202"/>
      <c r="Z327" s="202"/>
      <c r="AA327" s="208"/>
      <c r="AT327" s="209" t="s">
        <v>217</v>
      </c>
      <c r="AU327" s="209" t="s">
        <v>124</v>
      </c>
      <c r="AV327" s="206" t="s">
        <v>22</v>
      </c>
      <c r="AW327" s="206" t="s">
        <v>34</v>
      </c>
      <c r="AX327" s="206" t="s">
        <v>76</v>
      </c>
      <c r="AY327" s="209" t="s">
        <v>155</v>
      </c>
    </row>
    <row r="328" spans="2:51" s="215" customFormat="1" ht="22.5" customHeight="1">
      <c r="B328" s="210"/>
      <c r="C328" s="211"/>
      <c r="D328" s="211"/>
      <c r="E328" s="212" t="s">
        <v>5</v>
      </c>
      <c r="F328" s="347" t="s">
        <v>432</v>
      </c>
      <c r="G328" s="348"/>
      <c r="H328" s="348"/>
      <c r="I328" s="348"/>
      <c r="J328" s="211"/>
      <c r="K328" s="213">
        <v>1117.4</v>
      </c>
      <c r="L328" s="245"/>
      <c r="M328" s="245"/>
      <c r="N328" s="211"/>
      <c r="O328" s="211"/>
      <c r="P328" s="211"/>
      <c r="Q328" s="211"/>
      <c r="R328" s="214"/>
      <c r="T328" s="216"/>
      <c r="U328" s="211"/>
      <c r="V328" s="211"/>
      <c r="W328" s="211"/>
      <c r="X328" s="211"/>
      <c r="Y328" s="211"/>
      <c r="Z328" s="211"/>
      <c r="AA328" s="217"/>
      <c r="AT328" s="218" t="s">
        <v>217</v>
      </c>
      <c r="AU328" s="218" t="s">
        <v>124</v>
      </c>
      <c r="AV328" s="215" t="s">
        <v>124</v>
      </c>
      <c r="AW328" s="215" t="s">
        <v>34</v>
      </c>
      <c r="AX328" s="215" t="s">
        <v>22</v>
      </c>
      <c r="AY328" s="218" t="s">
        <v>155</v>
      </c>
    </row>
    <row r="329" spans="2:65" s="110" customFormat="1" ht="31.5" customHeight="1">
      <c r="B329" s="111"/>
      <c r="C329" s="188" t="s">
        <v>443</v>
      </c>
      <c r="D329" s="188" t="s">
        <v>156</v>
      </c>
      <c r="E329" s="189" t="s">
        <v>444</v>
      </c>
      <c r="F329" s="316" t="s">
        <v>445</v>
      </c>
      <c r="G329" s="316"/>
      <c r="H329" s="316"/>
      <c r="I329" s="316"/>
      <c r="J329" s="190" t="s">
        <v>214</v>
      </c>
      <c r="K329" s="191">
        <v>907.25</v>
      </c>
      <c r="L329" s="317"/>
      <c r="M329" s="317"/>
      <c r="N329" s="318">
        <f>ROUND(L329*K329,2)</f>
        <v>0</v>
      </c>
      <c r="O329" s="318"/>
      <c r="P329" s="318"/>
      <c r="Q329" s="318"/>
      <c r="R329" s="115"/>
      <c r="T329" s="192" t="s">
        <v>5</v>
      </c>
      <c r="U329" s="193" t="s">
        <v>41</v>
      </c>
      <c r="V329" s="194">
        <v>0.221</v>
      </c>
      <c r="W329" s="194">
        <f>V329*K329</f>
        <v>200.50225</v>
      </c>
      <c r="X329" s="194">
        <v>0</v>
      </c>
      <c r="Y329" s="194">
        <f>X329*K329</f>
        <v>0</v>
      </c>
      <c r="Z329" s="194">
        <v>0.01725</v>
      </c>
      <c r="AA329" s="195">
        <f>Z329*K329</f>
        <v>15.6500625</v>
      </c>
      <c r="AR329" s="100" t="s">
        <v>280</v>
      </c>
      <c r="AT329" s="100" t="s">
        <v>156</v>
      </c>
      <c r="AU329" s="100" t="s">
        <v>124</v>
      </c>
      <c r="AY329" s="100" t="s">
        <v>155</v>
      </c>
      <c r="BE329" s="196">
        <f>IF(U329="základní",N329,0)</f>
        <v>0</v>
      </c>
      <c r="BF329" s="196">
        <f>IF(U329="snížená",N329,0)</f>
        <v>0</v>
      </c>
      <c r="BG329" s="196">
        <f>IF(U329="zákl. přenesená",N329,0)</f>
        <v>0</v>
      </c>
      <c r="BH329" s="196">
        <f>IF(U329="sníž. přenesená",N329,0)</f>
        <v>0</v>
      </c>
      <c r="BI329" s="196">
        <f>IF(U329="nulová",N329,0)</f>
        <v>0</v>
      </c>
      <c r="BJ329" s="100" t="s">
        <v>22</v>
      </c>
      <c r="BK329" s="196">
        <f>ROUND(L329*K329,2)</f>
        <v>0</v>
      </c>
      <c r="BL329" s="100" t="s">
        <v>280</v>
      </c>
      <c r="BM329" s="100" t="s">
        <v>446</v>
      </c>
    </row>
    <row r="330" spans="2:51" s="206" customFormat="1" ht="22.5" customHeight="1">
      <c r="B330" s="201"/>
      <c r="C330" s="202"/>
      <c r="D330" s="202"/>
      <c r="E330" s="203" t="s">
        <v>5</v>
      </c>
      <c r="F330" s="342" t="s">
        <v>447</v>
      </c>
      <c r="G330" s="343"/>
      <c r="H330" s="343"/>
      <c r="I330" s="343"/>
      <c r="J330" s="202"/>
      <c r="K330" s="204" t="s">
        <v>5</v>
      </c>
      <c r="L330" s="244"/>
      <c r="M330" s="244"/>
      <c r="N330" s="202"/>
      <c r="O330" s="202"/>
      <c r="P330" s="202"/>
      <c r="Q330" s="202"/>
      <c r="R330" s="205"/>
      <c r="T330" s="207"/>
      <c r="U330" s="202"/>
      <c r="V330" s="202"/>
      <c r="W330" s="202"/>
      <c r="X330" s="202"/>
      <c r="Y330" s="202"/>
      <c r="Z330" s="202"/>
      <c r="AA330" s="208"/>
      <c r="AT330" s="209" t="s">
        <v>217</v>
      </c>
      <c r="AU330" s="209" t="s">
        <v>124</v>
      </c>
      <c r="AV330" s="206" t="s">
        <v>22</v>
      </c>
      <c r="AW330" s="206" t="s">
        <v>34</v>
      </c>
      <c r="AX330" s="206" t="s">
        <v>76</v>
      </c>
      <c r="AY330" s="209" t="s">
        <v>155</v>
      </c>
    </row>
    <row r="331" spans="2:51" s="215" customFormat="1" ht="22.5" customHeight="1">
      <c r="B331" s="210"/>
      <c r="C331" s="211"/>
      <c r="D331" s="211"/>
      <c r="E331" s="212" t="s">
        <v>5</v>
      </c>
      <c r="F331" s="347" t="s">
        <v>402</v>
      </c>
      <c r="G331" s="348"/>
      <c r="H331" s="348"/>
      <c r="I331" s="348"/>
      <c r="J331" s="211"/>
      <c r="K331" s="213">
        <v>25.3</v>
      </c>
      <c r="L331" s="245"/>
      <c r="M331" s="245"/>
      <c r="N331" s="211"/>
      <c r="O331" s="211"/>
      <c r="P331" s="211"/>
      <c r="Q331" s="211"/>
      <c r="R331" s="214"/>
      <c r="T331" s="216"/>
      <c r="U331" s="211"/>
      <c r="V331" s="211"/>
      <c r="W331" s="211"/>
      <c r="X331" s="211"/>
      <c r="Y331" s="211"/>
      <c r="Z331" s="211"/>
      <c r="AA331" s="217"/>
      <c r="AT331" s="218" t="s">
        <v>217</v>
      </c>
      <c r="AU331" s="218" t="s">
        <v>124</v>
      </c>
      <c r="AV331" s="215" t="s">
        <v>124</v>
      </c>
      <c r="AW331" s="215" t="s">
        <v>34</v>
      </c>
      <c r="AX331" s="215" t="s">
        <v>76</v>
      </c>
      <c r="AY331" s="218" t="s">
        <v>155</v>
      </c>
    </row>
    <row r="332" spans="2:51" s="215" customFormat="1" ht="22.5" customHeight="1">
      <c r="B332" s="210"/>
      <c r="C332" s="211"/>
      <c r="D332" s="211"/>
      <c r="E332" s="212" t="s">
        <v>5</v>
      </c>
      <c r="F332" s="347" t="s">
        <v>403</v>
      </c>
      <c r="G332" s="348"/>
      <c r="H332" s="348"/>
      <c r="I332" s="348"/>
      <c r="J332" s="211"/>
      <c r="K332" s="213">
        <v>18.45</v>
      </c>
      <c r="L332" s="245"/>
      <c r="M332" s="245"/>
      <c r="N332" s="211"/>
      <c r="O332" s="211"/>
      <c r="P332" s="211"/>
      <c r="Q332" s="211"/>
      <c r="R332" s="214"/>
      <c r="T332" s="216"/>
      <c r="U332" s="211"/>
      <c r="V332" s="211"/>
      <c r="W332" s="211"/>
      <c r="X332" s="211"/>
      <c r="Y332" s="211"/>
      <c r="Z332" s="211"/>
      <c r="AA332" s="217"/>
      <c r="AT332" s="218" t="s">
        <v>217</v>
      </c>
      <c r="AU332" s="218" t="s">
        <v>124</v>
      </c>
      <c r="AV332" s="215" t="s">
        <v>124</v>
      </c>
      <c r="AW332" s="215" t="s">
        <v>34</v>
      </c>
      <c r="AX332" s="215" t="s">
        <v>76</v>
      </c>
      <c r="AY332" s="218" t="s">
        <v>155</v>
      </c>
    </row>
    <row r="333" spans="2:51" s="215" customFormat="1" ht="22.5" customHeight="1">
      <c r="B333" s="210"/>
      <c r="C333" s="211"/>
      <c r="D333" s="211"/>
      <c r="E333" s="212" t="s">
        <v>5</v>
      </c>
      <c r="F333" s="347" t="s">
        <v>404</v>
      </c>
      <c r="G333" s="348"/>
      <c r="H333" s="348"/>
      <c r="I333" s="348"/>
      <c r="J333" s="211"/>
      <c r="K333" s="213">
        <v>312.7</v>
      </c>
      <c r="L333" s="245"/>
      <c r="M333" s="245"/>
      <c r="N333" s="211"/>
      <c r="O333" s="211"/>
      <c r="P333" s="211"/>
      <c r="Q333" s="211"/>
      <c r="R333" s="214"/>
      <c r="T333" s="216"/>
      <c r="U333" s="211"/>
      <c r="V333" s="211"/>
      <c r="W333" s="211"/>
      <c r="X333" s="211"/>
      <c r="Y333" s="211"/>
      <c r="Z333" s="211"/>
      <c r="AA333" s="217"/>
      <c r="AT333" s="218" t="s">
        <v>217</v>
      </c>
      <c r="AU333" s="218" t="s">
        <v>124</v>
      </c>
      <c r="AV333" s="215" t="s">
        <v>124</v>
      </c>
      <c r="AW333" s="215" t="s">
        <v>34</v>
      </c>
      <c r="AX333" s="215" t="s">
        <v>76</v>
      </c>
      <c r="AY333" s="218" t="s">
        <v>155</v>
      </c>
    </row>
    <row r="334" spans="2:51" s="215" customFormat="1" ht="22.5" customHeight="1">
      <c r="B334" s="210"/>
      <c r="C334" s="211"/>
      <c r="D334" s="211"/>
      <c r="E334" s="212" t="s">
        <v>5</v>
      </c>
      <c r="F334" s="347" t="s">
        <v>405</v>
      </c>
      <c r="G334" s="348"/>
      <c r="H334" s="348"/>
      <c r="I334" s="348"/>
      <c r="J334" s="211"/>
      <c r="K334" s="213">
        <v>9.15</v>
      </c>
      <c r="L334" s="245"/>
      <c r="M334" s="245"/>
      <c r="N334" s="211"/>
      <c r="O334" s="211"/>
      <c r="P334" s="211"/>
      <c r="Q334" s="211"/>
      <c r="R334" s="214"/>
      <c r="T334" s="216"/>
      <c r="U334" s="211"/>
      <c r="V334" s="211"/>
      <c r="W334" s="211"/>
      <c r="X334" s="211"/>
      <c r="Y334" s="211"/>
      <c r="Z334" s="211"/>
      <c r="AA334" s="217"/>
      <c r="AT334" s="218" t="s">
        <v>217</v>
      </c>
      <c r="AU334" s="218" t="s">
        <v>124</v>
      </c>
      <c r="AV334" s="215" t="s">
        <v>124</v>
      </c>
      <c r="AW334" s="215" t="s">
        <v>34</v>
      </c>
      <c r="AX334" s="215" t="s">
        <v>76</v>
      </c>
      <c r="AY334" s="218" t="s">
        <v>155</v>
      </c>
    </row>
    <row r="335" spans="2:51" s="215" customFormat="1" ht="22.5" customHeight="1">
      <c r="B335" s="210"/>
      <c r="C335" s="211"/>
      <c r="D335" s="211"/>
      <c r="E335" s="212" t="s">
        <v>5</v>
      </c>
      <c r="F335" s="347" t="s">
        <v>406</v>
      </c>
      <c r="G335" s="348"/>
      <c r="H335" s="348"/>
      <c r="I335" s="348"/>
      <c r="J335" s="211"/>
      <c r="K335" s="213">
        <v>12.15</v>
      </c>
      <c r="L335" s="245"/>
      <c r="M335" s="245"/>
      <c r="N335" s="211"/>
      <c r="O335" s="211"/>
      <c r="P335" s="211"/>
      <c r="Q335" s="211"/>
      <c r="R335" s="214"/>
      <c r="T335" s="216"/>
      <c r="U335" s="211"/>
      <c r="V335" s="211"/>
      <c r="W335" s="211"/>
      <c r="X335" s="211"/>
      <c r="Y335" s="211"/>
      <c r="Z335" s="211"/>
      <c r="AA335" s="217"/>
      <c r="AT335" s="218" t="s">
        <v>217</v>
      </c>
      <c r="AU335" s="218" t="s">
        <v>124</v>
      </c>
      <c r="AV335" s="215" t="s">
        <v>124</v>
      </c>
      <c r="AW335" s="215" t="s">
        <v>34</v>
      </c>
      <c r="AX335" s="215" t="s">
        <v>76</v>
      </c>
      <c r="AY335" s="218" t="s">
        <v>155</v>
      </c>
    </row>
    <row r="336" spans="2:51" s="215" customFormat="1" ht="22.5" customHeight="1">
      <c r="B336" s="210"/>
      <c r="C336" s="211"/>
      <c r="D336" s="211"/>
      <c r="E336" s="212" t="s">
        <v>5</v>
      </c>
      <c r="F336" s="347" t="s">
        <v>407</v>
      </c>
      <c r="G336" s="348"/>
      <c r="H336" s="348"/>
      <c r="I336" s="348"/>
      <c r="J336" s="211"/>
      <c r="K336" s="213">
        <v>7</v>
      </c>
      <c r="L336" s="245"/>
      <c r="M336" s="245"/>
      <c r="N336" s="211"/>
      <c r="O336" s="211"/>
      <c r="P336" s="211"/>
      <c r="Q336" s="211"/>
      <c r="R336" s="214"/>
      <c r="T336" s="216"/>
      <c r="U336" s="211"/>
      <c r="V336" s="211"/>
      <c r="W336" s="211"/>
      <c r="X336" s="211"/>
      <c r="Y336" s="211"/>
      <c r="Z336" s="211"/>
      <c r="AA336" s="217"/>
      <c r="AT336" s="218" t="s">
        <v>217</v>
      </c>
      <c r="AU336" s="218" t="s">
        <v>124</v>
      </c>
      <c r="AV336" s="215" t="s">
        <v>124</v>
      </c>
      <c r="AW336" s="215" t="s">
        <v>34</v>
      </c>
      <c r="AX336" s="215" t="s">
        <v>76</v>
      </c>
      <c r="AY336" s="218" t="s">
        <v>155</v>
      </c>
    </row>
    <row r="337" spans="2:51" s="215" customFormat="1" ht="22.5" customHeight="1">
      <c r="B337" s="210"/>
      <c r="C337" s="211"/>
      <c r="D337" s="211"/>
      <c r="E337" s="212" t="s">
        <v>5</v>
      </c>
      <c r="F337" s="347" t="s">
        <v>408</v>
      </c>
      <c r="G337" s="348"/>
      <c r="H337" s="348"/>
      <c r="I337" s="348"/>
      <c r="J337" s="211"/>
      <c r="K337" s="213">
        <v>123.4</v>
      </c>
      <c r="L337" s="245"/>
      <c r="M337" s="245"/>
      <c r="N337" s="211"/>
      <c r="O337" s="211"/>
      <c r="P337" s="211"/>
      <c r="Q337" s="211"/>
      <c r="R337" s="214"/>
      <c r="T337" s="216"/>
      <c r="U337" s="211"/>
      <c r="V337" s="211"/>
      <c r="W337" s="211"/>
      <c r="X337" s="211"/>
      <c r="Y337" s="211"/>
      <c r="Z337" s="211"/>
      <c r="AA337" s="217"/>
      <c r="AT337" s="218" t="s">
        <v>217</v>
      </c>
      <c r="AU337" s="218" t="s">
        <v>124</v>
      </c>
      <c r="AV337" s="215" t="s">
        <v>124</v>
      </c>
      <c r="AW337" s="215" t="s">
        <v>34</v>
      </c>
      <c r="AX337" s="215" t="s">
        <v>76</v>
      </c>
      <c r="AY337" s="218" t="s">
        <v>155</v>
      </c>
    </row>
    <row r="338" spans="2:51" s="215" customFormat="1" ht="22.5" customHeight="1">
      <c r="B338" s="210"/>
      <c r="C338" s="211"/>
      <c r="D338" s="211"/>
      <c r="E338" s="212" t="s">
        <v>5</v>
      </c>
      <c r="F338" s="347" t="s">
        <v>409</v>
      </c>
      <c r="G338" s="348"/>
      <c r="H338" s="348"/>
      <c r="I338" s="348"/>
      <c r="J338" s="211"/>
      <c r="K338" s="213">
        <v>21.65</v>
      </c>
      <c r="L338" s="245"/>
      <c r="M338" s="245"/>
      <c r="N338" s="211"/>
      <c r="O338" s="211"/>
      <c r="P338" s="211"/>
      <c r="Q338" s="211"/>
      <c r="R338" s="214"/>
      <c r="T338" s="216"/>
      <c r="U338" s="211"/>
      <c r="V338" s="211"/>
      <c r="W338" s="211"/>
      <c r="X338" s="211"/>
      <c r="Y338" s="211"/>
      <c r="Z338" s="211"/>
      <c r="AA338" s="217"/>
      <c r="AT338" s="218" t="s">
        <v>217</v>
      </c>
      <c r="AU338" s="218" t="s">
        <v>124</v>
      </c>
      <c r="AV338" s="215" t="s">
        <v>124</v>
      </c>
      <c r="AW338" s="215" t="s">
        <v>34</v>
      </c>
      <c r="AX338" s="215" t="s">
        <v>76</v>
      </c>
      <c r="AY338" s="218" t="s">
        <v>155</v>
      </c>
    </row>
    <row r="339" spans="2:51" s="215" customFormat="1" ht="22.5" customHeight="1">
      <c r="B339" s="210"/>
      <c r="C339" s="211"/>
      <c r="D339" s="211"/>
      <c r="E339" s="212" t="s">
        <v>5</v>
      </c>
      <c r="F339" s="347" t="s">
        <v>410</v>
      </c>
      <c r="G339" s="348"/>
      <c r="H339" s="348"/>
      <c r="I339" s="348"/>
      <c r="J339" s="211"/>
      <c r="K339" s="213">
        <v>14.15</v>
      </c>
      <c r="L339" s="245"/>
      <c r="M339" s="245"/>
      <c r="N339" s="211"/>
      <c r="O339" s="211"/>
      <c r="P339" s="211"/>
      <c r="Q339" s="211"/>
      <c r="R339" s="214"/>
      <c r="T339" s="216"/>
      <c r="U339" s="211"/>
      <c r="V339" s="211"/>
      <c r="W339" s="211"/>
      <c r="X339" s="211"/>
      <c r="Y339" s="211"/>
      <c r="Z339" s="211"/>
      <c r="AA339" s="217"/>
      <c r="AT339" s="218" t="s">
        <v>217</v>
      </c>
      <c r="AU339" s="218" t="s">
        <v>124</v>
      </c>
      <c r="AV339" s="215" t="s">
        <v>124</v>
      </c>
      <c r="AW339" s="215" t="s">
        <v>34</v>
      </c>
      <c r="AX339" s="215" t="s">
        <v>76</v>
      </c>
      <c r="AY339" s="218" t="s">
        <v>155</v>
      </c>
    </row>
    <row r="340" spans="2:51" s="215" customFormat="1" ht="22.5" customHeight="1">
      <c r="B340" s="210"/>
      <c r="C340" s="211"/>
      <c r="D340" s="211"/>
      <c r="E340" s="212" t="s">
        <v>5</v>
      </c>
      <c r="F340" s="347" t="s">
        <v>411</v>
      </c>
      <c r="G340" s="348"/>
      <c r="H340" s="348"/>
      <c r="I340" s="348"/>
      <c r="J340" s="211"/>
      <c r="K340" s="213">
        <v>21.75</v>
      </c>
      <c r="L340" s="245"/>
      <c r="M340" s="245"/>
      <c r="N340" s="211"/>
      <c r="O340" s="211"/>
      <c r="P340" s="211"/>
      <c r="Q340" s="211"/>
      <c r="R340" s="214"/>
      <c r="T340" s="216"/>
      <c r="U340" s="211"/>
      <c r="V340" s="211"/>
      <c r="W340" s="211"/>
      <c r="X340" s="211"/>
      <c r="Y340" s="211"/>
      <c r="Z340" s="211"/>
      <c r="AA340" s="217"/>
      <c r="AT340" s="218" t="s">
        <v>217</v>
      </c>
      <c r="AU340" s="218" t="s">
        <v>124</v>
      </c>
      <c r="AV340" s="215" t="s">
        <v>124</v>
      </c>
      <c r="AW340" s="215" t="s">
        <v>34</v>
      </c>
      <c r="AX340" s="215" t="s">
        <v>76</v>
      </c>
      <c r="AY340" s="218" t="s">
        <v>155</v>
      </c>
    </row>
    <row r="341" spans="2:51" s="215" customFormat="1" ht="22.5" customHeight="1">
      <c r="B341" s="210"/>
      <c r="C341" s="211"/>
      <c r="D341" s="211"/>
      <c r="E341" s="212" t="s">
        <v>5</v>
      </c>
      <c r="F341" s="347" t="s">
        <v>412</v>
      </c>
      <c r="G341" s="348"/>
      <c r="H341" s="348"/>
      <c r="I341" s="348"/>
      <c r="J341" s="211"/>
      <c r="K341" s="213">
        <v>11.75</v>
      </c>
      <c r="L341" s="245"/>
      <c r="M341" s="245"/>
      <c r="N341" s="211"/>
      <c r="O341" s="211"/>
      <c r="P341" s="211"/>
      <c r="Q341" s="211"/>
      <c r="R341" s="214"/>
      <c r="T341" s="216"/>
      <c r="U341" s="211"/>
      <c r="V341" s="211"/>
      <c r="W341" s="211"/>
      <c r="X341" s="211"/>
      <c r="Y341" s="211"/>
      <c r="Z341" s="211"/>
      <c r="AA341" s="217"/>
      <c r="AT341" s="218" t="s">
        <v>217</v>
      </c>
      <c r="AU341" s="218" t="s">
        <v>124</v>
      </c>
      <c r="AV341" s="215" t="s">
        <v>124</v>
      </c>
      <c r="AW341" s="215" t="s">
        <v>34</v>
      </c>
      <c r="AX341" s="215" t="s">
        <v>76</v>
      </c>
      <c r="AY341" s="218" t="s">
        <v>155</v>
      </c>
    </row>
    <row r="342" spans="2:51" s="215" customFormat="1" ht="22.5" customHeight="1">
      <c r="B342" s="210"/>
      <c r="C342" s="211"/>
      <c r="D342" s="211"/>
      <c r="E342" s="212" t="s">
        <v>5</v>
      </c>
      <c r="F342" s="347" t="s">
        <v>413</v>
      </c>
      <c r="G342" s="348"/>
      <c r="H342" s="348"/>
      <c r="I342" s="348"/>
      <c r="J342" s="211"/>
      <c r="K342" s="213">
        <v>10.1</v>
      </c>
      <c r="L342" s="245"/>
      <c r="M342" s="245"/>
      <c r="N342" s="211"/>
      <c r="O342" s="211"/>
      <c r="P342" s="211"/>
      <c r="Q342" s="211"/>
      <c r="R342" s="214"/>
      <c r="T342" s="216"/>
      <c r="U342" s="211"/>
      <c r="V342" s="211"/>
      <c r="W342" s="211"/>
      <c r="X342" s="211"/>
      <c r="Y342" s="211"/>
      <c r="Z342" s="211"/>
      <c r="AA342" s="217"/>
      <c r="AT342" s="218" t="s">
        <v>217</v>
      </c>
      <c r="AU342" s="218" t="s">
        <v>124</v>
      </c>
      <c r="AV342" s="215" t="s">
        <v>124</v>
      </c>
      <c r="AW342" s="215" t="s">
        <v>34</v>
      </c>
      <c r="AX342" s="215" t="s">
        <v>76</v>
      </c>
      <c r="AY342" s="218" t="s">
        <v>155</v>
      </c>
    </row>
    <row r="343" spans="2:51" s="215" customFormat="1" ht="22.5" customHeight="1">
      <c r="B343" s="210"/>
      <c r="C343" s="211"/>
      <c r="D343" s="211"/>
      <c r="E343" s="212" t="s">
        <v>5</v>
      </c>
      <c r="F343" s="347" t="s">
        <v>414</v>
      </c>
      <c r="G343" s="348"/>
      <c r="H343" s="348"/>
      <c r="I343" s="348"/>
      <c r="J343" s="211"/>
      <c r="K343" s="213">
        <v>64.8</v>
      </c>
      <c r="L343" s="245"/>
      <c r="M343" s="245"/>
      <c r="N343" s="211"/>
      <c r="O343" s="211"/>
      <c r="P343" s="211"/>
      <c r="Q343" s="211"/>
      <c r="R343" s="214"/>
      <c r="T343" s="216"/>
      <c r="U343" s="211"/>
      <c r="V343" s="211"/>
      <c r="W343" s="211"/>
      <c r="X343" s="211"/>
      <c r="Y343" s="211"/>
      <c r="Z343" s="211"/>
      <c r="AA343" s="217"/>
      <c r="AT343" s="218" t="s">
        <v>217</v>
      </c>
      <c r="AU343" s="218" t="s">
        <v>124</v>
      </c>
      <c r="AV343" s="215" t="s">
        <v>124</v>
      </c>
      <c r="AW343" s="215" t="s">
        <v>34</v>
      </c>
      <c r="AX343" s="215" t="s">
        <v>76</v>
      </c>
      <c r="AY343" s="218" t="s">
        <v>155</v>
      </c>
    </row>
    <row r="344" spans="2:51" s="215" customFormat="1" ht="22.5" customHeight="1">
      <c r="B344" s="210"/>
      <c r="C344" s="211"/>
      <c r="D344" s="211"/>
      <c r="E344" s="212" t="s">
        <v>5</v>
      </c>
      <c r="F344" s="347" t="s">
        <v>415</v>
      </c>
      <c r="G344" s="348"/>
      <c r="H344" s="348"/>
      <c r="I344" s="348"/>
      <c r="J344" s="211"/>
      <c r="K344" s="213">
        <v>3</v>
      </c>
      <c r="L344" s="245"/>
      <c r="M344" s="245"/>
      <c r="N344" s="211"/>
      <c r="O344" s="211"/>
      <c r="P344" s="211"/>
      <c r="Q344" s="211"/>
      <c r="R344" s="214"/>
      <c r="T344" s="216"/>
      <c r="U344" s="211"/>
      <c r="V344" s="211"/>
      <c r="W344" s="211"/>
      <c r="X344" s="211"/>
      <c r="Y344" s="211"/>
      <c r="Z344" s="211"/>
      <c r="AA344" s="217"/>
      <c r="AT344" s="218" t="s">
        <v>217</v>
      </c>
      <c r="AU344" s="218" t="s">
        <v>124</v>
      </c>
      <c r="AV344" s="215" t="s">
        <v>124</v>
      </c>
      <c r="AW344" s="215" t="s">
        <v>34</v>
      </c>
      <c r="AX344" s="215" t="s">
        <v>76</v>
      </c>
      <c r="AY344" s="218" t="s">
        <v>155</v>
      </c>
    </row>
    <row r="345" spans="2:51" s="215" customFormat="1" ht="22.5" customHeight="1">
      <c r="B345" s="210"/>
      <c r="C345" s="211"/>
      <c r="D345" s="211"/>
      <c r="E345" s="212" t="s">
        <v>5</v>
      </c>
      <c r="F345" s="347" t="s">
        <v>416</v>
      </c>
      <c r="G345" s="348"/>
      <c r="H345" s="348"/>
      <c r="I345" s="348"/>
      <c r="J345" s="211"/>
      <c r="K345" s="213">
        <v>45.75</v>
      </c>
      <c r="L345" s="245"/>
      <c r="M345" s="245"/>
      <c r="N345" s="211"/>
      <c r="O345" s="211"/>
      <c r="P345" s="211"/>
      <c r="Q345" s="211"/>
      <c r="R345" s="214"/>
      <c r="T345" s="216"/>
      <c r="U345" s="211"/>
      <c r="V345" s="211"/>
      <c r="W345" s="211"/>
      <c r="X345" s="211"/>
      <c r="Y345" s="211"/>
      <c r="Z345" s="211"/>
      <c r="AA345" s="217"/>
      <c r="AT345" s="218" t="s">
        <v>217</v>
      </c>
      <c r="AU345" s="218" t="s">
        <v>124</v>
      </c>
      <c r="AV345" s="215" t="s">
        <v>124</v>
      </c>
      <c r="AW345" s="215" t="s">
        <v>34</v>
      </c>
      <c r="AX345" s="215" t="s">
        <v>76</v>
      </c>
      <c r="AY345" s="218" t="s">
        <v>155</v>
      </c>
    </row>
    <row r="346" spans="2:51" s="215" customFormat="1" ht="22.5" customHeight="1">
      <c r="B346" s="210"/>
      <c r="C346" s="211"/>
      <c r="D346" s="211"/>
      <c r="E346" s="212" t="s">
        <v>5</v>
      </c>
      <c r="F346" s="347" t="s">
        <v>418</v>
      </c>
      <c r="G346" s="348"/>
      <c r="H346" s="348"/>
      <c r="I346" s="348"/>
      <c r="J346" s="211"/>
      <c r="K346" s="213">
        <v>58.9</v>
      </c>
      <c r="L346" s="245"/>
      <c r="M346" s="245"/>
      <c r="N346" s="211"/>
      <c r="O346" s="211"/>
      <c r="P346" s="211"/>
      <c r="Q346" s="211"/>
      <c r="R346" s="214"/>
      <c r="T346" s="216"/>
      <c r="U346" s="211"/>
      <c r="V346" s="211"/>
      <c r="W346" s="211"/>
      <c r="X346" s="211"/>
      <c r="Y346" s="211"/>
      <c r="Z346" s="211"/>
      <c r="AA346" s="217"/>
      <c r="AT346" s="218" t="s">
        <v>217</v>
      </c>
      <c r="AU346" s="218" t="s">
        <v>124</v>
      </c>
      <c r="AV346" s="215" t="s">
        <v>124</v>
      </c>
      <c r="AW346" s="215" t="s">
        <v>34</v>
      </c>
      <c r="AX346" s="215" t="s">
        <v>76</v>
      </c>
      <c r="AY346" s="218" t="s">
        <v>155</v>
      </c>
    </row>
    <row r="347" spans="2:51" s="215" customFormat="1" ht="22.5" customHeight="1">
      <c r="B347" s="210"/>
      <c r="C347" s="211"/>
      <c r="D347" s="211"/>
      <c r="E347" s="212" t="s">
        <v>5</v>
      </c>
      <c r="F347" s="347" t="s">
        <v>419</v>
      </c>
      <c r="G347" s="348"/>
      <c r="H347" s="348"/>
      <c r="I347" s="348"/>
      <c r="J347" s="211"/>
      <c r="K347" s="213">
        <v>22.4</v>
      </c>
      <c r="L347" s="245"/>
      <c r="M347" s="245"/>
      <c r="N347" s="211"/>
      <c r="O347" s="211"/>
      <c r="P347" s="211"/>
      <c r="Q347" s="211"/>
      <c r="R347" s="214"/>
      <c r="T347" s="216"/>
      <c r="U347" s="211"/>
      <c r="V347" s="211"/>
      <c r="W347" s="211"/>
      <c r="X347" s="211"/>
      <c r="Y347" s="211"/>
      <c r="Z347" s="211"/>
      <c r="AA347" s="217"/>
      <c r="AT347" s="218" t="s">
        <v>217</v>
      </c>
      <c r="AU347" s="218" t="s">
        <v>124</v>
      </c>
      <c r="AV347" s="215" t="s">
        <v>124</v>
      </c>
      <c r="AW347" s="215" t="s">
        <v>34</v>
      </c>
      <c r="AX347" s="215" t="s">
        <v>76</v>
      </c>
      <c r="AY347" s="218" t="s">
        <v>155</v>
      </c>
    </row>
    <row r="348" spans="2:51" s="215" customFormat="1" ht="22.5" customHeight="1">
      <c r="B348" s="210"/>
      <c r="C348" s="211"/>
      <c r="D348" s="211"/>
      <c r="E348" s="212" t="s">
        <v>5</v>
      </c>
      <c r="F348" s="347" t="s">
        <v>420</v>
      </c>
      <c r="G348" s="348"/>
      <c r="H348" s="348"/>
      <c r="I348" s="348"/>
      <c r="J348" s="211"/>
      <c r="K348" s="213">
        <v>20.8</v>
      </c>
      <c r="L348" s="245"/>
      <c r="M348" s="245"/>
      <c r="N348" s="211"/>
      <c r="O348" s="211"/>
      <c r="P348" s="211"/>
      <c r="Q348" s="211"/>
      <c r="R348" s="214"/>
      <c r="T348" s="216"/>
      <c r="U348" s="211"/>
      <c r="V348" s="211"/>
      <c r="W348" s="211"/>
      <c r="X348" s="211"/>
      <c r="Y348" s="211"/>
      <c r="Z348" s="211"/>
      <c r="AA348" s="217"/>
      <c r="AT348" s="218" t="s">
        <v>217</v>
      </c>
      <c r="AU348" s="218" t="s">
        <v>124</v>
      </c>
      <c r="AV348" s="215" t="s">
        <v>124</v>
      </c>
      <c r="AW348" s="215" t="s">
        <v>34</v>
      </c>
      <c r="AX348" s="215" t="s">
        <v>76</v>
      </c>
      <c r="AY348" s="218" t="s">
        <v>155</v>
      </c>
    </row>
    <row r="349" spans="2:51" s="215" customFormat="1" ht="22.5" customHeight="1">
      <c r="B349" s="210"/>
      <c r="C349" s="211"/>
      <c r="D349" s="211"/>
      <c r="E349" s="212" t="s">
        <v>5</v>
      </c>
      <c r="F349" s="347" t="s">
        <v>421</v>
      </c>
      <c r="G349" s="348"/>
      <c r="H349" s="348"/>
      <c r="I349" s="348"/>
      <c r="J349" s="211"/>
      <c r="K349" s="213">
        <v>18.4</v>
      </c>
      <c r="L349" s="245"/>
      <c r="M349" s="245"/>
      <c r="N349" s="211"/>
      <c r="O349" s="211"/>
      <c r="P349" s="211"/>
      <c r="Q349" s="211"/>
      <c r="R349" s="214"/>
      <c r="T349" s="216"/>
      <c r="U349" s="211"/>
      <c r="V349" s="211"/>
      <c r="W349" s="211"/>
      <c r="X349" s="211"/>
      <c r="Y349" s="211"/>
      <c r="Z349" s="211"/>
      <c r="AA349" s="217"/>
      <c r="AT349" s="218" t="s">
        <v>217</v>
      </c>
      <c r="AU349" s="218" t="s">
        <v>124</v>
      </c>
      <c r="AV349" s="215" t="s">
        <v>124</v>
      </c>
      <c r="AW349" s="215" t="s">
        <v>34</v>
      </c>
      <c r="AX349" s="215" t="s">
        <v>76</v>
      </c>
      <c r="AY349" s="218" t="s">
        <v>155</v>
      </c>
    </row>
    <row r="350" spans="2:51" s="215" customFormat="1" ht="22.5" customHeight="1">
      <c r="B350" s="210"/>
      <c r="C350" s="211"/>
      <c r="D350" s="211"/>
      <c r="E350" s="212" t="s">
        <v>5</v>
      </c>
      <c r="F350" s="347" t="s">
        <v>422</v>
      </c>
      <c r="G350" s="348"/>
      <c r="H350" s="348"/>
      <c r="I350" s="348"/>
      <c r="J350" s="211"/>
      <c r="K350" s="213">
        <v>31.45</v>
      </c>
      <c r="L350" s="245"/>
      <c r="M350" s="245"/>
      <c r="N350" s="211"/>
      <c r="O350" s="211"/>
      <c r="P350" s="211"/>
      <c r="Q350" s="211"/>
      <c r="R350" s="214"/>
      <c r="T350" s="216"/>
      <c r="U350" s="211"/>
      <c r="V350" s="211"/>
      <c r="W350" s="211"/>
      <c r="X350" s="211"/>
      <c r="Y350" s="211"/>
      <c r="Z350" s="211"/>
      <c r="AA350" s="217"/>
      <c r="AT350" s="218" t="s">
        <v>217</v>
      </c>
      <c r="AU350" s="218" t="s">
        <v>124</v>
      </c>
      <c r="AV350" s="215" t="s">
        <v>124</v>
      </c>
      <c r="AW350" s="215" t="s">
        <v>34</v>
      </c>
      <c r="AX350" s="215" t="s">
        <v>76</v>
      </c>
      <c r="AY350" s="218" t="s">
        <v>155</v>
      </c>
    </row>
    <row r="351" spans="2:51" s="215" customFormat="1" ht="22.5" customHeight="1">
      <c r="B351" s="210"/>
      <c r="C351" s="211"/>
      <c r="D351" s="211"/>
      <c r="E351" s="212" t="s">
        <v>5</v>
      </c>
      <c r="F351" s="347" t="s">
        <v>423</v>
      </c>
      <c r="G351" s="348"/>
      <c r="H351" s="348"/>
      <c r="I351" s="348"/>
      <c r="J351" s="211"/>
      <c r="K351" s="213">
        <v>11.95</v>
      </c>
      <c r="L351" s="245"/>
      <c r="M351" s="245"/>
      <c r="N351" s="211"/>
      <c r="O351" s="211"/>
      <c r="P351" s="211"/>
      <c r="Q351" s="211"/>
      <c r="R351" s="214"/>
      <c r="T351" s="216"/>
      <c r="U351" s="211"/>
      <c r="V351" s="211"/>
      <c r="W351" s="211"/>
      <c r="X351" s="211"/>
      <c r="Y351" s="211"/>
      <c r="Z351" s="211"/>
      <c r="AA351" s="217"/>
      <c r="AT351" s="218" t="s">
        <v>217</v>
      </c>
      <c r="AU351" s="218" t="s">
        <v>124</v>
      </c>
      <c r="AV351" s="215" t="s">
        <v>124</v>
      </c>
      <c r="AW351" s="215" t="s">
        <v>34</v>
      </c>
      <c r="AX351" s="215" t="s">
        <v>76</v>
      </c>
      <c r="AY351" s="218" t="s">
        <v>155</v>
      </c>
    </row>
    <row r="352" spans="2:51" s="215" customFormat="1" ht="22.5" customHeight="1">
      <c r="B352" s="210"/>
      <c r="C352" s="211"/>
      <c r="D352" s="211"/>
      <c r="E352" s="212" t="s">
        <v>5</v>
      </c>
      <c r="F352" s="347" t="s">
        <v>424</v>
      </c>
      <c r="G352" s="348"/>
      <c r="H352" s="348"/>
      <c r="I352" s="348"/>
      <c r="J352" s="211"/>
      <c r="K352" s="213">
        <v>14.9</v>
      </c>
      <c r="L352" s="245"/>
      <c r="M352" s="245"/>
      <c r="N352" s="211"/>
      <c r="O352" s="211"/>
      <c r="P352" s="211"/>
      <c r="Q352" s="211"/>
      <c r="R352" s="214"/>
      <c r="T352" s="216"/>
      <c r="U352" s="211"/>
      <c r="V352" s="211"/>
      <c r="W352" s="211"/>
      <c r="X352" s="211"/>
      <c r="Y352" s="211"/>
      <c r="Z352" s="211"/>
      <c r="AA352" s="217"/>
      <c r="AT352" s="218" t="s">
        <v>217</v>
      </c>
      <c r="AU352" s="218" t="s">
        <v>124</v>
      </c>
      <c r="AV352" s="215" t="s">
        <v>124</v>
      </c>
      <c r="AW352" s="215" t="s">
        <v>34</v>
      </c>
      <c r="AX352" s="215" t="s">
        <v>76</v>
      </c>
      <c r="AY352" s="218" t="s">
        <v>155</v>
      </c>
    </row>
    <row r="353" spans="2:51" s="215" customFormat="1" ht="22.5" customHeight="1">
      <c r="B353" s="210"/>
      <c r="C353" s="211"/>
      <c r="D353" s="211"/>
      <c r="E353" s="212" t="s">
        <v>5</v>
      </c>
      <c r="F353" s="347" t="s">
        <v>425</v>
      </c>
      <c r="G353" s="348"/>
      <c r="H353" s="348"/>
      <c r="I353" s="348"/>
      <c r="J353" s="211"/>
      <c r="K353" s="213">
        <v>27.35</v>
      </c>
      <c r="L353" s="245"/>
      <c r="M353" s="245"/>
      <c r="N353" s="211"/>
      <c r="O353" s="211"/>
      <c r="P353" s="211"/>
      <c r="Q353" s="211"/>
      <c r="R353" s="214"/>
      <c r="T353" s="216"/>
      <c r="U353" s="211"/>
      <c r="V353" s="211"/>
      <c r="W353" s="211"/>
      <c r="X353" s="211"/>
      <c r="Y353" s="211"/>
      <c r="Z353" s="211"/>
      <c r="AA353" s="217"/>
      <c r="AT353" s="218" t="s">
        <v>217</v>
      </c>
      <c r="AU353" s="218" t="s">
        <v>124</v>
      </c>
      <c r="AV353" s="215" t="s">
        <v>124</v>
      </c>
      <c r="AW353" s="215" t="s">
        <v>34</v>
      </c>
      <c r="AX353" s="215" t="s">
        <v>76</v>
      </c>
      <c r="AY353" s="218" t="s">
        <v>155</v>
      </c>
    </row>
    <row r="354" spans="2:51" s="224" customFormat="1" ht="22.5" customHeight="1">
      <c r="B354" s="219"/>
      <c r="C354" s="220"/>
      <c r="D354" s="220"/>
      <c r="E354" s="221" t="s">
        <v>5</v>
      </c>
      <c r="F354" s="336" t="s">
        <v>222</v>
      </c>
      <c r="G354" s="337"/>
      <c r="H354" s="337"/>
      <c r="I354" s="337"/>
      <c r="J354" s="220"/>
      <c r="K354" s="222">
        <v>907.25</v>
      </c>
      <c r="L354" s="246"/>
      <c r="M354" s="246"/>
      <c r="N354" s="220"/>
      <c r="O354" s="220"/>
      <c r="P354" s="220"/>
      <c r="Q354" s="220"/>
      <c r="R354" s="223"/>
      <c r="T354" s="225"/>
      <c r="U354" s="220"/>
      <c r="V354" s="220"/>
      <c r="W354" s="220"/>
      <c r="X354" s="220"/>
      <c r="Y354" s="220"/>
      <c r="Z354" s="220"/>
      <c r="AA354" s="226"/>
      <c r="AT354" s="227" t="s">
        <v>217</v>
      </c>
      <c r="AU354" s="227" t="s">
        <v>124</v>
      </c>
      <c r="AV354" s="224" t="s">
        <v>169</v>
      </c>
      <c r="AW354" s="224" t="s">
        <v>34</v>
      </c>
      <c r="AX354" s="224" t="s">
        <v>22</v>
      </c>
      <c r="AY354" s="227" t="s">
        <v>155</v>
      </c>
    </row>
    <row r="355" spans="2:65" s="110" customFormat="1" ht="31.5" customHeight="1">
      <c r="B355" s="111"/>
      <c r="C355" s="188" t="s">
        <v>448</v>
      </c>
      <c r="D355" s="188" t="s">
        <v>156</v>
      </c>
      <c r="E355" s="189" t="s">
        <v>449</v>
      </c>
      <c r="F355" s="316" t="s">
        <v>450</v>
      </c>
      <c r="G355" s="316"/>
      <c r="H355" s="316"/>
      <c r="I355" s="316"/>
      <c r="J355" s="190" t="s">
        <v>230</v>
      </c>
      <c r="K355" s="191">
        <v>5</v>
      </c>
      <c r="L355" s="317"/>
      <c r="M355" s="317"/>
      <c r="N355" s="318">
        <f>ROUND(L355*K355,2)</f>
        <v>0</v>
      </c>
      <c r="O355" s="318"/>
      <c r="P355" s="318"/>
      <c r="Q355" s="318"/>
      <c r="R355" s="115"/>
      <c r="T355" s="192" t="s">
        <v>5</v>
      </c>
      <c r="U355" s="193" t="s">
        <v>41</v>
      </c>
      <c r="V355" s="194">
        <v>0.034</v>
      </c>
      <c r="W355" s="194">
        <f>V355*K355</f>
        <v>0.17</v>
      </c>
      <c r="X355" s="194">
        <v>0</v>
      </c>
      <c r="Y355" s="194">
        <f>X355*K355</f>
        <v>0</v>
      </c>
      <c r="Z355" s="194">
        <v>0</v>
      </c>
      <c r="AA355" s="195">
        <f>Z355*K355</f>
        <v>0</v>
      </c>
      <c r="AR355" s="100" t="s">
        <v>169</v>
      </c>
      <c r="AT355" s="100" t="s">
        <v>156</v>
      </c>
      <c r="AU355" s="100" t="s">
        <v>124</v>
      </c>
      <c r="AY355" s="100" t="s">
        <v>155</v>
      </c>
      <c r="BE355" s="196">
        <f>IF(U355="základní",N355,0)</f>
        <v>0</v>
      </c>
      <c r="BF355" s="196">
        <f>IF(U355="snížená",N355,0)</f>
        <v>0</v>
      </c>
      <c r="BG355" s="196">
        <f>IF(U355="zákl. přenesená",N355,0)</f>
        <v>0</v>
      </c>
      <c r="BH355" s="196">
        <f>IF(U355="sníž. přenesená",N355,0)</f>
        <v>0</v>
      </c>
      <c r="BI355" s="196">
        <f>IF(U355="nulová",N355,0)</f>
        <v>0</v>
      </c>
      <c r="BJ355" s="100" t="s">
        <v>22</v>
      </c>
      <c r="BK355" s="196">
        <f>ROUND(L355*K355,2)</f>
        <v>0</v>
      </c>
      <c r="BL355" s="100" t="s">
        <v>169</v>
      </c>
      <c r="BM355" s="100" t="s">
        <v>451</v>
      </c>
    </row>
    <row r="356" spans="2:51" s="206" customFormat="1" ht="22.5" customHeight="1">
      <c r="B356" s="201"/>
      <c r="C356" s="202"/>
      <c r="D356" s="202"/>
      <c r="E356" s="203" t="s">
        <v>5</v>
      </c>
      <c r="F356" s="342" t="s">
        <v>452</v>
      </c>
      <c r="G356" s="343"/>
      <c r="H356" s="343"/>
      <c r="I356" s="343"/>
      <c r="J356" s="202"/>
      <c r="K356" s="204" t="s">
        <v>5</v>
      </c>
      <c r="L356" s="244"/>
      <c r="M356" s="244"/>
      <c r="N356" s="202"/>
      <c r="O356" s="202"/>
      <c r="P356" s="202"/>
      <c r="Q356" s="202"/>
      <c r="R356" s="205"/>
      <c r="T356" s="207"/>
      <c r="U356" s="202"/>
      <c r="V356" s="202"/>
      <c r="W356" s="202"/>
      <c r="X356" s="202"/>
      <c r="Y356" s="202"/>
      <c r="Z356" s="202"/>
      <c r="AA356" s="208"/>
      <c r="AT356" s="209" t="s">
        <v>217</v>
      </c>
      <c r="AU356" s="209" t="s">
        <v>124</v>
      </c>
      <c r="AV356" s="206" t="s">
        <v>22</v>
      </c>
      <c r="AW356" s="206" t="s">
        <v>34</v>
      </c>
      <c r="AX356" s="206" t="s">
        <v>76</v>
      </c>
      <c r="AY356" s="209" t="s">
        <v>155</v>
      </c>
    </row>
    <row r="357" spans="2:51" s="215" customFormat="1" ht="22.5" customHeight="1">
      <c r="B357" s="210"/>
      <c r="C357" s="211"/>
      <c r="D357" s="211"/>
      <c r="E357" s="212" t="s">
        <v>5</v>
      </c>
      <c r="F357" s="347" t="s">
        <v>154</v>
      </c>
      <c r="G357" s="348"/>
      <c r="H357" s="348"/>
      <c r="I357" s="348"/>
      <c r="J357" s="211"/>
      <c r="K357" s="213">
        <v>5</v>
      </c>
      <c r="L357" s="245"/>
      <c r="M357" s="245"/>
      <c r="N357" s="211"/>
      <c r="O357" s="211"/>
      <c r="P357" s="211"/>
      <c r="Q357" s="211"/>
      <c r="R357" s="214"/>
      <c r="T357" s="216"/>
      <c r="U357" s="211"/>
      <c r="V357" s="211"/>
      <c r="W357" s="211"/>
      <c r="X357" s="211"/>
      <c r="Y357" s="211"/>
      <c r="Z357" s="211"/>
      <c r="AA357" s="217"/>
      <c r="AT357" s="218" t="s">
        <v>217</v>
      </c>
      <c r="AU357" s="218" t="s">
        <v>124</v>
      </c>
      <c r="AV357" s="215" t="s">
        <v>124</v>
      </c>
      <c r="AW357" s="215" t="s">
        <v>34</v>
      </c>
      <c r="AX357" s="215" t="s">
        <v>22</v>
      </c>
      <c r="AY357" s="218" t="s">
        <v>155</v>
      </c>
    </row>
    <row r="358" spans="2:65" s="110" customFormat="1" ht="31.5" customHeight="1">
      <c r="B358" s="111"/>
      <c r="C358" s="188" t="s">
        <v>453</v>
      </c>
      <c r="D358" s="188" t="s">
        <v>156</v>
      </c>
      <c r="E358" s="189" t="s">
        <v>454</v>
      </c>
      <c r="F358" s="316" t="s">
        <v>455</v>
      </c>
      <c r="G358" s="316"/>
      <c r="H358" s="316"/>
      <c r="I358" s="316"/>
      <c r="J358" s="190" t="s">
        <v>230</v>
      </c>
      <c r="K358" s="191">
        <v>1</v>
      </c>
      <c r="L358" s="317"/>
      <c r="M358" s="317"/>
      <c r="N358" s="318">
        <f>ROUND(L358*K358,2)</f>
        <v>0</v>
      </c>
      <c r="O358" s="318"/>
      <c r="P358" s="318"/>
      <c r="Q358" s="318"/>
      <c r="R358" s="115"/>
      <c r="T358" s="192" t="s">
        <v>5</v>
      </c>
      <c r="U358" s="193" t="s">
        <v>41</v>
      </c>
      <c r="V358" s="194">
        <v>0.041</v>
      </c>
      <c r="W358" s="194">
        <f>V358*K358</f>
        <v>0.041</v>
      </c>
      <c r="X358" s="194">
        <v>0</v>
      </c>
      <c r="Y358" s="194">
        <f>X358*K358</f>
        <v>0</v>
      </c>
      <c r="Z358" s="194">
        <v>0</v>
      </c>
      <c r="AA358" s="195">
        <f>Z358*K358</f>
        <v>0</v>
      </c>
      <c r="AR358" s="100" t="s">
        <v>280</v>
      </c>
      <c r="AT358" s="100" t="s">
        <v>156</v>
      </c>
      <c r="AU358" s="100" t="s">
        <v>124</v>
      </c>
      <c r="AY358" s="100" t="s">
        <v>155</v>
      </c>
      <c r="BE358" s="196">
        <f>IF(U358="základní",N358,0)</f>
        <v>0</v>
      </c>
      <c r="BF358" s="196">
        <f>IF(U358="snížená",N358,0)</f>
        <v>0</v>
      </c>
      <c r="BG358" s="196">
        <f>IF(U358="zákl. přenesená",N358,0)</f>
        <v>0</v>
      </c>
      <c r="BH358" s="196">
        <f>IF(U358="sníž. přenesená",N358,0)</f>
        <v>0</v>
      </c>
      <c r="BI358" s="196">
        <f>IF(U358="nulová",N358,0)</f>
        <v>0</v>
      </c>
      <c r="BJ358" s="100" t="s">
        <v>22</v>
      </c>
      <c r="BK358" s="196">
        <f>ROUND(L358*K358,2)</f>
        <v>0</v>
      </c>
      <c r="BL358" s="100" t="s">
        <v>280</v>
      </c>
      <c r="BM358" s="100" t="s">
        <v>456</v>
      </c>
    </row>
    <row r="359" spans="2:51" s="206" customFormat="1" ht="22.5" customHeight="1">
      <c r="B359" s="201"/>
      <c r="C359" s="202"/>
      <c r="D359" s="202"/>
      <c r="E359" s="203" t="s">
        <v>5</v>
      </c>
      <c r="F359" s="342" t="s">
        <v>452</v>
      </c>
      <c r="G359" s="343"/>
      <c r="H359" s="343"/>
      <c r="I359" s="343"/>
      <c r="J359" s="202"/>
      <c r="K359" s="204" t="s">
        <v>5</v>
      </c>
      <c r="L359" s="244"/>
      <c r="M359" s="244"/>
      <c r="N359" s="202"/>
      <c r="O359" s="202"/>
      <c r="P359" s="202"/>
      <c r="Q359" s="202"/>
      <c r="R359" s="205"/>
      <c r="T359" s="207"/>
      <c r="U359" s="202"/>
      <c r="V359" s="202"/>
      <c r="W359" s="202"/>
      <c r="X359" s="202"/>
      <c r="Y359" s="202"/>
      <c r="Z359" s="202"/>
      <c r="AA359" s="208"/>
      <c r="AT359" s="209" t="s">
        <v>217</v>
      </c>
      <c r="AU359" s="209" t="s">
        <v>124</v>
      </c>
      <c r="AV359" s="206" t="s">
        <v>22</v>
      </c>
      <c r="AW359" s="206" t="s">
        <v>34</v>
      </c>
      <c r="AX359" s="206" t="s">
        <v>76</v>
      </c>
      <c r="AY359" s="209" t="s">
        <v>155</v>
      </c>
    </row>
    <row r="360" spans="2:51" s="215" customFormat="1" ht="22.5" customHeight="1">
      <c r="B360" s="210"/>
      <c r="C360" s="211"/>
      <c r="D360" s="211"/>
      <c r="E360" s="212" t="s">
        <v>5</v>
      </c>
      <c r="F360" s="347" t="s">
        <v>22</v>
      </c>
      <c r="G360" s="348"/>
      <c r="H360" s="348"/>
      <c r="I360" s="348"/>
      <c r="J360" s="211"/>
      <c r="K360" s="213">
        <v>1</v>
      </c>
      <c r="L360" s="245"/>
      <c r="M360" s="245"/>
      <c r="N360" s="211"/>
      <c r="O360" s="211"/>
      <c r="P360" s="211"/>
      <c r="Q360" s="211"/>
      <c r="R360" s="214"/>
      <c r="T360" s="216"/>
      <c r="U360" s="211"/>
      <c r="V360" s="211"/>
      <c r="W360" s="211"/>
      <c r="X360" s="211"/>
      <c r="Y360" s="211"/>
      <c r="Z360" s="211"/>
      <c r="AA360" s="217"/>
      <c r="AT360" s="218" t="s">
        <v>217</v>
      </c>
      <c r="AU360" s="218" t="s">
        <v>124</v>
      </c>
      <c r="AV360" s="215" t="s">
        <v>124</v>
      </c>
      <c r="AW360" s="215" t="s">
        <v>34</v>
      </c>
      <c r="AX360" s="215" t="s">
        <v>22</v>
      </c>
      <c r="AY360" s="218" t="s">
        <v>155</v>
      </c>
    </row>
    <row r="361" spans="2:65" s="110" customFormat="1" ht="31.5" customHeight="1">
      <c r="B361" s="111"/>
      <c r="C361" s="188" t="s">
        <v>457</v>
      </c>
      <c r="D361" s="188" t="s">
        <v>156</v>
      </c>
      <c r="E361" s="189" t="s">
        <v>458</v>
      </c>
      <c r="F361" s="316" t="s">
        <v>459</v>
      </c>
      <c r="G361" s="316"/>
      <c r="H361" s="316"/>
      <c r="I361" s="316"/>
      <c r="J361" s="190" t="s">
        <v>230</v>
      </c>
      <c r="K361" s="191">
        <v>8</v>
      </c>
      <c r="L361" s="317"/>
      <c r="M361" s="317"/>
      <c r="N361" s="318">
        <f>ROUND(L361*K361,2)</f>
        <v>0</v>
      </c>
      <c r="O361" s="318"/>
      <c r="P361" s="318"/>
      <c r="Q361" s="318"/>
      <c r="R361" s="115"/>
      <c r="T361" s="192" t="s">
        <v>5</v>
      </c>
      <c r="U361" s="193" t="s">
        <v>41</v>
      </c>
      <c r="V361" s="194">
        <v>0.074</v>
      </c>
      <c r="W361" s="194">
        <f>V361*K361</f>
        <v>0.592</v>
      </c>
      <c r="X361" s="194">
        <v>0</v>
      </c>
      <c r="Y361" s="194">
        <f>X361*K361</f>
        <v>0</v>
      </c>
      <c r="Z361" s="194">
        <v>0</v>
      </c>
      <c r="AA361" s="195">
        <f>Z361*K361</f>
        <v>0</v>
      </c>
      <c r="AR361" s="100" t="s">
        <v>169</v>
      </c>
      <c r="AT361" s="100" t="s">
        <v>156</v>
      </c>
      <c r="AU361" s="100" t="s">
        <v>124</v>
      </c>
      <c r="AY361" s="100" t="s">
        <v>155</v>
      </c>
      <c r="BE361" s="196">
        <f>IF(U361="základní",N361,0)</f>
        <v>0</v>
      </c>
      <c r="BF361" s="196">
        <f>IF(U361="snížená",N361,0)</f>
        <v>0</v>
      </c>
      <c r="BG361" s="196">
        <f>IF(U361="zákl. přenesená",N361,0)</f>
        <v>0</v>
      </c>
      <c r="BH361" s="196">
        <f>IF(U361="sníž. přenesená",N361,0)</f>
        <v>0</v>
      </c>
      <c r="BI361" s="196">
        <f>IF(U361="nulová",N361,0)</f>
        <v>0</v>
      </c>
      <c r="BJ361" s="100" t="s">
        <v>22</v>
      </c>
      <c r="BK361" s="196">
        <f>ROUND(L361*K361,2)</f>
        <v>0</v>
      </c>
      <c r="BL361" s="100" t="s">
        <v>169</v>
      </c>
      <c r="BM361" s="100" t="s">
        <v>460</v>
      </c>
    </row>
    <row r="362" spans="2:51" s="206" customFormat="1" ht="22.5" customHeight="1">
      <c r="B362" s="201"/>
      <c r="C362" s="202"/>
      <c r="D362" s="202"/>
      <c r="E362" s="203" t="s">
        <v>5</v>
      </c>
      <c r="F362" s="342" t="s">
        <v>461</v>
      </c>
      <c r="G362" s="343"/>
      <c r="H362" s="343"/>
      <c r="I362" s="343"/>
      <c r="J362" s="202"/>
      <c r="K362" s="204" t="s">
        <v>5</v>
      </c>
      <c r="L362" s="244"/>
      <c r="M362" s="244"/>
      <c r="N362" s="202"/>
      <c r="O362" s="202"/>
      <c r="P362" s="202"/>
      <c r="Q362" s="202"/>
      <c r="R362" s="205"/>
      <c r="T362" s="207"/>
      <c r="U362" s="202"/>
      <c r="V362" s="202"/>
      <c r="W362" s="202"/>
      <c r="X362" s="202"/>
      <c r="Y362" s="202"/>
      <c r="Z362" s="202"/>
      <c r="AA362" s="208"/>
      <c r="AT362" s="209" t="s">
        <v>217</v>
      </c>
      <c r="AU362" s="209" t="s">
        <v>124</v>
      </c>
      <c r="AV362" s="206" t="s">
        <v>22</v>
      </c>
      <c r="AW362" s="206" t="s">
        <v>34</v>
      </c>
      <c r="AX362" s="206" t="s">
        <v>76</v>
      </c>
      <c r="AY362" s="209" t="s">
        <v>155</v>
      </c>
    </row>
    <row r="363" spans="2:51" s="206" customFormat="1" ht="22.5" customHeight="1">
      <c r="B363" s="201"/>
      <c r="C363" s="202"/>
      <c r="D363" s="202"/>
      <c r="E363" s="203" t="s">
        <v>5</v>
      </c>
      <c r="F363" s="349" t="s">
        <v>226</v>
      </c>
      <c r="G363" s="350"/>
      <c r="H363" s="350"/>
      <c r="I363" s="350"/>
      <c r="J363" s="202"/>
      <c r="K363" s="204" t="s">
        <v>5</v>
      </c>
      <c r="L363" s="244"/>
      <c r="M363" s="244"/>
      <c r="N363" s="202"/>
      <c r="O363" s="202"/>
      <c r="P363" s="202"/>
      <c r="Q363" s="202"/>
      <c r="R363" s="205"/>
      <c r="T363" s="207"/>
      <c r="U363" s="202"/>
      <c r="V363" s="202"/>
      <c r="W363" s="202"/>
      <c r="X363" s="202"/>
      <c r="Y363" s="202"/>
      <c r="Z363" s="202"/>
      <c r="AA363" s="208"/>
      <c r="AT363" s="209" t="s">
        <v>217</v>
      </c>
      <c r="AU363" s="209" t="s">
        <v>124</v>
      </c>
      <c r="AV363" s="206" t="s">
        <v>22</v>
      </c>
      <c r="AW363" s="206" t="s">
        <v>34</v>
      </c>
      <c r="AX363" s="206" t="s">
        <v>76</v>
      </c>
      <c r="AY363" s="209" t="s">
        <v>155</v>
      </c>
    </row>
    <row r="364" spans="2:51" s="215" customFormat="1" ht="22.5" customHeight="1">
      <c r="B364" s="210"/>
      <c r="C364" s="211"/>
      <c r="D364" s="211"/>
      <c r="E364" s="212" t="s">
        <v>5</v>
      </c>
      <c r="F364" s="347" t="s">
        <v>239</v>
      </c>
      <c r="G364" s="348"/>
      <c r="H364" s="348"/>
      <c r="I364" s="348"/>
      <c r="J364" s="211"/>
      <c r="K364" s="213">
        <v>8</v>
      </c>
      <c r="L364" s="245"/>
      <c r="M364" s="245"/>
      <c r="N364" s="211"/>
      <c r="O364" s="211"/>
      <c r="P364" s="211"/>
      <c r="Q364" s="211"/>
      <c r="R364" s="214"/>
      <c r="T364" s="216"/>
      <c r="U364" s="211"/>
      <c r="V364" s="211"/>
      <c r="W364" s="211"/>
      <c r="X364" s="211"/>
      <c r="Y364" s="211"/>
      <c r="Z364" s="211"/>
      <c r="AA364" s="217"/>
      <c r="AT364" s="218" t="s">
        <v>217</v>
      </c>
      <c r="AU364" s="218" t="s">
        <v>124</v>
      </c>
      <c r="AV364" s="215" t="s">
        <v>124</v>
      </c>
      <c r="AW364" s="215" t="s">
        <v>34</v>
      </c>
      <c r="AX364" s="215" t="s">
        <v>22</v>
      </c>
      <c r="AY364" s="218" t="s">
        <v>155</v>
      </c>
    </row>
    <row r="365" spans="2:65" s="110" customFormat="1" ht="22.5" customHeight="1">
      <c r="B365" s="111"/>
      <c r="C365" s="188" t="s">
        <v>462</v>
      </c>
      <c r="D365" s="188" t="s">
        <v>156</v>
      </c>
      <c r="E365" s="189" t="s">
        <v>463</v>
      </c>
      <c r="F365" s="316" t="s">
        <v>464</v>
      </c>
      <c r="G365" s="316"/>
      <c r="H365" s="316"/>
      <c r="I365" s="316"/>
      <c r="J365" s="190" t="s">
        <v>214</v>
      </c>
      <c r="K365" s="191">
        <v>21.45</v>
      </c>
      <c r="L365" s="317"/>
      <c r="M365" s="317"/>
      <c r="N365" s="318">
        <f>ROUND(L365*K365,2)</f>
        <v>0</v>
      </c>
      <c r="O365" s="318"/>
      <c r="P365" s="318"/>
      <c r="Q365" s="318"/>
      <c r="R365" s="115"/>
      <c r="T365" s="192" t="s">
        <v>5</v>
      </c>
      <c r="U365" s="193" t="s">
        <v>41</v>
      </c>
      <c r="V365" s="194">
        <v>0.781</v>
      </c>
      <c r="W365" s="194">
        <f>V365*K365</f>
        <v>16.75245</v>
      </c>
      <c r="X365" s="194">
        <v>0</v>
      </c>
      <c r="Y365" s="194">
        <f>X365*K365</f>
        <v>0</v>
      </c>
      <c r="Z365" s="194">
        <v>0.033</v>
      </c>
      <c r="AA365" s="195">
        <f>Z365*K365</f>
        <v>0.70785</v>
      </c>
      <c r="AR365" s="100" t="s">
        <v>280</v>
      </c>
      <c r="AT365" s="100" t="s">
        <v>156</v>
      </c>
      <c r="AU365" s="100" t="s">
        <v>124</v>
      </c>
      <c r="AY365" s="100" t="s">
        <v>155</v>
      </c>
      <c r="BE365" s="196">
        <f>IF(U365="základní",N365,0)</f>
        <v>0</v>
      </c>
      <c r="BF365" s="196">
        <f>IF(U365="snížená",N365,0)</f>
        <v>0</v>
      </c>
      <c r="BG365" s="196">
        <f>IF(U365="zákl. přenesená",N365,0)</f>
        <v>0</v>
      </c>
      <c r="BH365" s="196">
        <f>IF(U365="sníž. přenesená",N365,0)</f>
        <v>0</v>
      </c>
      <c r="BI365" s="196">
        <f>IF(U365="nulová",N365,0)</f>
        <v>0</v>
      </c>
      <c r="BJ365" s="100" t="s">
        <v>22</v>
      </c>
      <c r="BK365" s="196">
        <f>ROUND(L365*K365,2)</f>
        <v>0</v>
      </c>
      <c r="BL365" s="100" t="s">
        <v>280</v>
      </c>
      <c r="BM365" s="100" t="s">
        <v>465</v>
      </c>
    </row>
    <row r="366" spans="2:51" s="206" customFormat="1" ht="22.5" customHeight="1">
      <c r="B366" s="201"/>
      <c r="C366" s="202"/>
      <c r="D366" s="202"/>
      <c r="E366" s="203" t="s">
        <v>5</v>
      </c>
      <c r="F366" s="342" t="s">
        <v>466</v>
      </c>
      <c r="G366" s="343"/>
      <c r="H366" s="343"/>
      <c r="I366" s="343"/>
      <c r="J366" s="202"/>
      <c r="K366" s="204" t="s">
        <v>5</v>
      </c>
      <c r="L366" s="244"/>
      <c r="M366" s="244"/>
      <c r="N366" s="202"/>
      <c r="O366" s="202"/>
      <c r="P366" s="202"/>
      <c r="Q366" s="202"/>
      <c r="R366" s="205"/>
      <c r="T366" s="207"/>
      <c r="U366" s="202"/>
      <c r="V366" s="202"/>
      <c r="W366" s="202"/>
      <c r="X366" s="202"/>
      <c r="Y366" s="202"/>
      <c r="Z366" s="202"/>
      <c r="AA366" s="208"/>
      <c r="AT366" s="209" t="s">
        <v>217</v>
      </c>
      <c r="AU366" s="209" t="s">
        <v>124</v>
      </c>
      <c r="AV366" s="206" t="s">
        <v>22</v>
      </c>
      <c r="AW366" s="206" t="s">
        <v>34</v>
      </c>
      <c r="AX366" s="206" t="s">
        <v>76</v>
      </c>
      <c r="AY366" s="209" t="s">
        <v>155</v>
      </c>
    </row>
    <row r="367" spans="2:51" s="215" customFormat="1" ht="22.5" customHeight="1">
      <c r="B367" s="210"/>
      <c r="C367" s="211"/>
      <c r="D367" s="211"/>
      <c r="E367" s="212" t="s">
        <v>5</v>
      </c>
      <c r="F367" s="347" t="s">
        <v>467</v>
      </c>
      <c r="G367" s="348"/>
      <c r="H367" s="348"/>
      <c r="I367" s="348"/>
      <c r="J367" s="211"/>
      <c r="K367" s="213">
        <v>21.45</v>
      </c>
      <c r="L367" s="245"/>
      <c r="M367" s="245"/>
      <c r="N367" s="211"/>
      <c r="O367" s="211"/>
      <c r="P367" s="211"/>
      <c r="Q367" s="211"/>
      <c r="R367" s="214"/>
      <c r="T367" s="216"/>
      <c r="U367" s="211"/>
      <c r="V367" s="211"/>
      <c r="W367" s="211"/>
      <c r="X367" s="211"/>
      <c r="Y367" s="211"/>
      <c r="Z367" s="211"/>
      <c r="AA367" s="217"/>
      <c r="AT367" s="218" t="s">
        <v>217</v>
      </c>
      <c r="AU367" s="218" t="s">
        <v>124</v>
      </c>
      <c r="AV367" s="215" t="s">
        <v>124</v>
      </c>
      <c r="AW367" s="215" t="s">
        <v>34</v>
      </c>
      <c r="AX367" s="215" t="s">
        <v>22</v>
      </c>
      <c r="AY367" s="218" t="s">
        <v>155</v>
      </c>
    </row>
    <row r="368" spans="2:65" s="110" customFormat="1" ht="31.5" customHeight="1">
      <c r="B368" s="111"/>
      <c r="C368" s="188" t="s">
        <v>468</v>
      </c>
      <c r="D368" s="188" t="s">
        <v>156</v>
      </c>
      <c r="E368" s="189" t="s">
        <v>469</v>
      </c>
      <c r="F368" s="316" t="s">
        <v>470</v>
      </c>
      <c r="G368" s="316"/>
      <c r="H368" s="316"/>
      <c r="I368" s="316"/>
      <c r="J368" s="190" t="s">
        <v>214</v>
      </c>
      <c r="K368" s="191">
        <v>72.05</v>
      </c>
      <c r="L368" s="317"/>
      <c r="M368" s="317"/>
      <c r="N368" s="318">
        <f>ROUND(L368*K368,2)</f>
        <v>0</v>
      </c>
      <c r="O368" s="318"/>
      <c r="P368" s="318"/>
      <c r="Q368" s="318"/>
      <c r="R368" s="115"/>
      <c r="T368" s="192" t="s">
        <v>5</v>
      </c>
      <c r="U368" s="193" t="s">
        <v>41</v>
      </c>
      <c r="V368" s="194">
        <v>0.198</v>
      </c>
      <c r="W368" s="194">
        <f>V368*K368</f>
        <v>14.2659</v>
      </c>
      <c r="X368" s="194">
        <v>0</v>
      </c>
      <c r="Y368" s="194">
        <f>X368*K368</f>
        <v>0</v>
      </c>
      <c r="Z368" s="194">
        <v>0.03175</v>
      </c>
      <c r="AA368" s="195">
        <f>Z368*K368</f>
        <v>2.2875875</v>
      </c>
      <c r="AR368" s="100" t="s">
        <v>280</v>
      </c>
      <c r="AT368" s="100" t="s">
        <v>156</v>
      </c>
      <c r="AU368" s="100" t="s">
        <v>124</v>
      </c>
      <c r="AY368" s="100" t="s">
        <v>155</v>
      </c>
      <c r="BE368" s="196">
        <f>IF(U368="základní",N368,0)</f>
        <v>0</v>
      </c>
      <c r="BF368" s="196">
        <f>IF(U368="snížená",N368,0)</f>
        <v>0</v>
      </c>
      <c r="BG368" s="196">
        <f>IF(U368="zákl. přenesená",N368,0)</f>
        <v>0</v>
      </c>
      <c r="BH368" s="196">
        <f>IF(U368="sníž. přenesená",N368,0)</f>
        <v>0</v>
      </c>
      <c r="BI368" s="196">
        <f>IF(U368="nulová",N368,0)</f>
        <v>0</v>
      </c>
      <c r="BJ368" s="100" t="s">
        <v>22</v>
      </c>
      <c r="BK368" s="196">
        <f>ROUND(L368*K368,2)</f>
        <v>0</v>
      </c>
      <c r="BL368" s="100" t="s">
        <v>280</v>
      </c>
      <c r="BM368" s="100" t="s">
        <v>471</v>
      </c>
    </row>
    <row r="369" spans="2:51" s="206" customFormat="1" ht="22.5" customHeight="1">
      <c r="B369" s="201"/>
      <c r="C369" s="202"/>
      <c r="D369" s="202"/>
      <c r="E369" s="203" t="s">
        <v>5</v>
      </c>
      <c r="F369" s="342" t="s">
        <v>472</v>
      </c>
      <c r="G369" s="343"/>
      <c r="H369" s="343"/>
      <c r="I369" s="343"/>
      <c r="J369" s="202"/>
      <c r="K369" s="204" t="s">
        <v>5</v>
      </c>
      <c r="L369" s="244"/>
      <c r="M369" s="244"/>
      <c r="N369" s="202"/>
      <c r="O369" s="202"/>
      <c r="P369" s="202"/>
      <c r="Q369" s="202"/>
      <c r="R369" s="205"/>
      <c r="T369" s="207"/>
      <c r="U369" s="202"/>
      <c r="V369" s="202"/>
      <c r="W369" s="202"/>
      <c r="X369" s="202"/>
      <c r="Y369" s="202"/>
      <c r="Z369" s="202"/>
      <c r="AA369" s="208"/>
      <c r="AT369" s="209" t="s">
        <v>217</v>
      </c>
      <c r="AU369" s="209" t="s">
        <v>124</v>
      </c>
      <c r="AV369" s="206" t="s">
        <v>22</v>
      </c>
      <c r="AW369" s="206" t="s">
        <v>34</v>
      </c>
      <c r="AX369" s="206" t="s">
        <v>76</v>
      </c>
      <c r="AY369" s="209" t="s">
        <v>155</v>
      </c>
    </row>
    <row r="370" spans="2:51" s="215" customFormat="1" ht="22.5" customHeight="1">
      <c r="B370" s="210"/>
      <c r="C370" s="211"/>
      <c r="D370" s="211"/>
      <c r="E370" s="212" t="s">
        <v>5</v>
      </c>
      <c r="F370" s="347" t="s">
        <v>473</v>
      </c>
      <c r="G370" s="348"/>
      <c r="H370" s="348"/>
      <c r="I370" s="348"/>
      <c r="J370" s="211"/>
      <c r="K370" s="213">
        <v>72.05</v>
      </c>
      <c r="L370" s="245"/>
      <c r="M370" s="245"/>
      <c r="N370" s="211"/>
      <c r="O370" s="211"/>
      <c r="P370" s="211"/>
      <c r="Q370" s="211"/>
      <c r="R370" s="214"/>
      <c r="T370" s="216"/>
      <c r="U370" s="211"/>
      <c r="V370" s="211"/>
      <c r="W370" s="211"/>
      <c r="X370" s="211"/>
      <c r="Y370" s="211"/>
      <c r="Z370" s="211"/>
      <c r="AA370" s="217"/>
      <c r="AT370" s="218" t="s">
        <v>217</v>
      </c>
      <c r="AU370" s="218" t="s">
        <v>124</v>
      </c>
      <c r="AV370" s="215" t="s">
        <v>124</v>
      </c>
      <c r="AW370" s="215" t="s">
        <v>34</v>
      </c>
      <c r="AX370" s="215" t="s">
        <v>22</v>
      </c>
      <c r="AY370" s="218" t="s">
        <v>155</v>
      </c>
    </row>
    <row r="371" spans="2:65" s="110" customFormat="1" ht="22.5" customHeight="1">
      <c r="B371" s="111"/>
      <c r="C371" s="188" t="s">
        <v>474</v>
      </c>
      <c r="D371" s="188" t="s">
        <v>156</v>
      </c>
      <c r="E371" s="189" t="s">
        <v>475</v>
      </c>
      <c r="F371" s="316" t="s">
        <v>476</v>
      </c>
      <c r="G371" s="316"/>
      <c r="H371" s="316"/>
      <c r="I371" s="316"/>
      <c r="J371" s="190" t="s">
        <v>477</v>
      </c>
      <c r="K371" s="191">
        <v>8.2</v>
      </c>
      <c r="L371" s="317"/>
      <c r="M371" s="317"/>
      <c r="N371" s="318">
        <f>ROUND(L371*K371,2)</f>
        <v>0</v>
      </c>
      <c r="O371" s="318"/>
      <c r="P371" s="318"/>
      <c r="Q371" s="318"/>
      <c r="R371" s="115"/>
      <c r="T371" s="192" t="s">
        <v>5</v>
      </c>
      <c r="U371" s="193" t="s">
        <v>41</v>
      </c>
      <c r="V371" s="194">
        <v>0.195</v>
      </c>
      <c r="W371" s="194">
        <f>V371*K371</f>
        <v>1.599</v>
      </c>
      <c r="X371" s="194">
        <v>0</v>
      </c>
      <c r="Y371" s="194">
        <f>X371*K371</f>
        <v>0</v>
      </c>
      <c r="Z371" s="194">
        <v>0.00167</v>
      </c>
      <c r="AA371" s="195">
        <f>Z371*K371</f>
        <v>0.013694</v>
      </c>
      <c r="AR371" s="100" t="s">
        <v>280</v>
      </c>
      <c r="AT371" s="100" t="s">
        <v>156</v>
      </c>
      <c r="AU371" s="100" t="s">
        <v>124</v>
      </c>
      <c r="AY371" s="100" t="s">
        <v>155</v>
      </c>
      <c r="BE371" s="196">
        <f>IF(U371="základní",N371,0)</f>
        <v>0</v>
      </c>
      <c r="BF371" s="196">
        <f>IF(U371="snížená",N371,0)</f>
        <v>0</v>
      </c>
      <c r="BG371" s="196">
        <f>IF(U371="zákl. přenesená",N371,0)</f>
        <v>0</v>
      </c>
      <c r="BH371" s="196">
        <f>IF(U371="sníž. přenesená",N371,0)</f>
        <v>0</v>
      </c>
      <c r="BI371" s="196">
        <f>IF(U371="nulová",N371,0)</f>
        <v>0</v>
      </c>
      <c r="BJ371" s="100" t="s">
        <v>22</v>
      </c>
      <c r="BK371" s="196">
        <f>ROUND(L371*K371,2)</f>
        <v>0</v>
      </c>
      <c r="BL371" s="100" t="s">
        <v>280</v>
      </c>
      <c r="BM371" s="100" t="s">
        <v>478</v>
      </c>
    </row>
    <row r="372" spans="2:51" s="206" customFormat="1" ht="22.5" customHeight="1">
      <c r="B372" s="201"/>
      <c r="C372" s="202"/>
      <c r="D372" s="202"/>
      <c r="E372" s="203" t="s">
        <v>5</v>
      </c>
      <c r="F372" s="342" t="s">
        <v>479</v>
      </c>
      <c r="G372" s="343"/>
      <c r="H372" s="343"/>
      <c r="I372" s="343"/>
      <c r="J372" s="202"/>
      <c r="K372" s="204" t="s">
        <v>5</v>
      </c>
      <c r="L372" s="244"/>
      <c r="M372" s="244"/>
      <c r="N372" s="202"/>
      <c r="O372" s="202"/>
      <c r="P372" s="202"/>
      <c r="Q372" s="202"/>
      <c r="R372" s="205"/>
      <c r="T372" s="207"/>
      <c r="U372" s="202"/>
      <c r="V372" s="202"/>
      <c r="W372" s="202"/>
      <c r="X372" s="202"/>
      <c r="Y372" s="202"/>
      <c r="Z372" s="202"/>
      <c r="AA372" s="208"/>
      <c r="AT372" s="209" t="s">
        <v>217</v>
      </c>
      <c r="AU372" s="209" t="s">
        <v>124</v>
      </c>
      <c r="AV372" s="206" t="s">
        <v>22</v>
      </c>
      <c r="AW372" s="206" t="s">
        <v>34</v>
      </c>
      <c r="AX372" s="206" t="s">
        <v>76</v>
      </c>
      <c r="AY372" s="209" t="s">
        <v>155</v>
      </c>
    </row>
    <row r="373" spans="2:51" s="215" customFormat="1" ht="22.5" customHeight="1">
      <c r="B373" s="210"/>
      <c r="C373" s="211"/>
      <c r="D373" s="211"/>
      <c r="E373" s="212" t="s">
        <v>5</v>
      </c>
      <c r="F373" s="347" t="s">
        <v>480</v>
      </c>
      <c r="G373" s="348"/>
      <c r="H373" s="348"/>
      <c r="I373" s="348"/>
      <c r="J373" s="211"/>
      <c r="K373" s="213">
        <v>8.2</v>
      </c>
      <c r="L373" s="245"/>
      <c r="M373" s="245"/>
      <c r="N373" s="211"/>
      <c r="O373" s="211"/>
      <c r="P373" s="211"/>
      <c r="Q373" s="211"/>
      <c r="R373" s="214"/>
      <c r="T373" s="216"/>
      <c r="U373" s="211"/>
      <c r="V373" s="211"/>
      <c r="W373" s="211"/>
      <c r="X373" s="211"/>
      <c r="Y373" s="211"/>
      <c r="Z373" s="211"/>
      <c r="AA373" s="217"/>
      <c r="AT373" s="218" t="s">
        <v>217</v>
      </c>
      <c r="AU373" s="218" t="s">
        <v>124</v>
      </c>
      <c r="AV373" s="215" t="s">
        <v>124</v>
      </c>
      <c r="AW373" s="215" t="s">
        <v>34</v>
      </c>
      <c r="AX373" s="215" t="s">
        <v>22</v>
      </c>
      <c r="AY373" s="218" t="s">
        <v>155</v>
      </c>
    </row>
    <row r="374" spans="2:65" s="110" customFormat="1" ht="31.5" customHeight="1">
      <c r="B374" s="111"/>
      <c r="C374" s="188" t="s">
        <v>481</v>
      </c>
      <c r="D374" s="188" t="s">
        <v>156</v>
      </c>
      <c r="E374" s="189" t="s">
        <v>482</v>
      </c>
      <c r="F374" s="316" t="s">
        <v>483</v>
      </c>
      <c r="G374" s="316"/>
      <c r="H374" s="316"/>
      <c r="I374" s="316"/>
      <c r="J374" s="190" t="s">
        <v>230</v>
      </c>
      <c r="K374" s="191">
        <v>7</v>
      </c>
      <c r="L374" s="317"/>
      <c r="M374" s="317"/>
      <c r="N374" s="318">
        <f>ROUND(L374*K374,2)</f>
        <v>0</v>
      </c>
      <c r="O374" s="318"/>
      <c r="P374" s="318"/>
      <c r="Q374" s="318"/>
      <c r="R374" s="115"/>
      <c r="T374" s="192" t="s">
        <v>5</v>
      </c>
      <c r="U374" s="193" t="s">
        <v>41</v>
      </c>
      <c r="V374" s="194">
        <v>0.12</v>
      </c>
      <c r="W374" s="194">
        <f>V374*K374</f>
        <v>0.84</v>
      </c>
      <c r="X374" s="194">
        <v>0</v>
      </c>
      <c r="Y374" s="194">
        <f>X374*K374</f>
        <v>0</v>
      </c>
      <c r="Z374" s="194">
        <v>0.005</v>
      </c>
      <c r="AA374" s="195">
        <f>Z374*K374</f>
        <v>0.035</v>
      </c>
      <c r="AR374" s="100" t="s">
        <v>280</v>
      </c>
      <c r="AT374" s="100" t="s">
        <v>156</v>
      </c>
      <c r="AU374" s="100" t="s">
        <v>124</v>
      </c>
      <c r="AY374" s="100" t="s">
        <v>155</v>
      </c>
      <c r="BE374" s="196">
        <f>IF(U374="základní",N374,0)</f>
        <v>0</v>
      </c>
      <c r="BF374" s="196">
        <f>IF(U374="snížená",N374,0)</f>
        <v>0</v>
      </c>
      <c r="BG374" s="196">
        <f>IF(U374="zákl. přenesená",N374,0)</f>
        <v>0</v>
      </c>
      <c r="BH374" s="196">
        <f>IF(U374="sníž. přenesená",N374,0)</f>
        <v>0</v>
      </c>
      <c r="BI374" s="196">
        <f>IF(U374="nulová",N374,0)</f>
        <v>0</v>
      </c>
      <c r="BJ374" s="100" t="s">
        <v>22</v>
      </c>
      <c r="BK374" s="196">
        <f>ROUND(L374*K374,2)</f>
        <v>0</v>
      </c>
      <c r="BL374" s="100" t="s">
        <v>280</v>
      </c>
      <c r="BM374" s="100" t="s">
        <v>484</v>
      </c>
    </row>
    <row r="375" spans="2:51" s="206" customFormat="1" ht="22.5" customHeight="1">
      <c r="B375" s="201"/>
      <c r="C375" s="202"/>
      <c r="D375" s="202"/>
      <c r="E375" s="203" t="s">
        <v>5</v>
      </c>
      <c r="F375" s="342" t="s">
        <v>479</v>
      </c>
      <c r="G375" s="343"/>
      <c r="H375" s="343"/>
      <c r="I375" s="343"/>
      <c r="J375" s="202"/>
      <c r="K375" s="204" t="s">
        <v>5</v>
      </c>
      <c r="L375" s="244"/>
      <c r="M375" s="244"/>
      <c r="N375" s="202"/>
      <c r="O375" s="202"/>
      <c r="P375" s="202"/>
      <c r="Q375" s="202"/>
      <c r="R375" s="205"/>
      <c r="T375" s="207"/>
      <c r="U375" s="202"/>
      <c r="V375" s="202"/>
      <c r="W375" s="202"/>
      <c r="X375" s="202"/>
      <c r="Y375" s="202"/>
      <c r="Z375" s="202"/>
      <c r="AA375" s="208"/>
      <c r="AT375" s="209" t="s">
        <v>217</v>
      </c>
      <c r="AU375" s="209" t="s">
        <v>124</v>
      </c>
      <c r="AV375" s="206" t="s">
        <v>22</v>
      </c>
      <c r="AW375" s="206" t="s">
        <v>34</v>
      </c>
      <c r="AX375" s="206" t="s">
        <v>76</v>
      </c>
      <c r="AY375" s="209" t="s">
        <v>155</v>
      </c>
    </row>
    <row r="376" spans="2:51" s="215" customFormat="1" ht="22.5" customHeight="1">
      <c r="B376" s="210"/>
      <c r="C376" s="211"/>
      <c r="D376" s="211"/>
      <c r="E376" s="212" t="s">
        <v>5</v>
      </c>
      <c r="F376" s="347" t="s">
        <v>235</v>
      </c>
      <c r="G376" s="348"/>
      <c r="H376" s="348"/>
      <c r="I376" s="348"/>
      <c r="J376" s="211"/>
      <c r="K376" s="213">
        <v>7</v>
      </c>
      <c r="L376" s="245"/>
      <c r="M376" s="245"/>
      <c r="N376" s="211"/>
      <c r="O376" s="211"/>
      <c r="P376" s="211"/>
      <c r="Q376" s="211"/>
      <c r="R376" s="214"/>
      <c r="T376" s="216"/>
      <c r="U376" s="211"/>
      <c r="V376" s="211"/>
      <c r="W376" s="211"/>
      <c r="X376" s="211"/>
      <c r="Y376" s="211"/>
      <c r="Z376" s="211"/>
      <c r="AA376" s="217"/>
      <c r="AT376" s="218" t="s">
        <v>217</v>
      </c>
      <c r="AU376" s="218" t="s">
        <v>124</v>
      </c>
      <c r="AV376" s="215" t="s">
        <v>124</v>
      </c>
      <c r="AW376" s="215" t="s">
        <v>34</v>
      </c>
      <c r="AX376" s="215" t="s">
        <v>22</v>
      </c>
      <c r="AY376" s="218" t="s">
        <v>155</v>
      </c>
    </row>
    <row r="377" spans="2:65" s="110" customFormat="1" ht="31.5" customHeight="1">
      <c r="B377" s="111"/>
      <c r="C377" s="188" t="s">
        <v>485</v>
      </c>
      <c r="D377" s="188" t="s">
        <v>156</v>
      </c>
      <c r="E377" s="189" t="s">
        <v>486</v>
      </c>
      <c r="F377" s="316" t="s">
        <v>487</v>
      </c>
      <c r="G377" s="316"/>
      <c r="H377" s="316"/>
      <c r="I377" s="316"/>
      <c r="J377" s="190" t="s">
        <v>230</v>
      </c>
      <c r="K377" s="191">
        <v>1</v>
      </c>
      <c r="L377" s="317"/>
      <c r="M377" s="317"/>
      <c r="N377" s="318">
        <f>ROUND(L377*K377,2)</f>
        <v>0</v>
      </c>
      <c r="O377" s="318"/>
      <c r="P377" s="318"/>
      <c r="Q377" s="318"/>
      <c r="R377" s="115"/>
      <c r="T377" s="192" t="s">
        <v>5</v>
      </c>
      <c r="U377" s="193" t="s">
        <v>41</v>
      </c>
      <c r="V377" s="194">
        <v>0.95</v>
      </c>
      <c r="W377" s="194">
        <f>V377*K377</f>
        <v>0.95</v>
      </c>
      <c r="X377" s="194">
        <v>0</v>
      </c>
      <c r="Y377" s="194">
        <f>X377*K377</f>
        <v>0</v>
      </c>
      <c r="Z377" s="194">
        <v>0.174</v>
      </c>
      <c r="AA377" s="195">
        <f>Z377*K377</f>
        <v>0.174</v>
      </c>
      <c r="AR377" s="100" t="s">
        <v>280</v>
      </c>
      <c r="AT377" s="100" t="s">
        <v>156</v>
      </c>
      <c r="AU377" s="100" t="s">
        <v>124</v>
      </c>
      <c r="AY377" s="100" t="s">
        <v>155</v>
      </c>
      <c r="BE377" s="196">
        <f>IF(U377="základní",N377,0)</f>
        <v>0</v>
      </c>
      <c r="BF377" s="196">
        <f>IF(U377="snížená",N377,0)</f>
        <v>0</v>
      </c>
      <c r="BG377" s="196">
        <f>IF(U377="zákl. přenesená",N377,0)</f>
        <v>0</v>
      </c>
      <c r="BH377" s="196">
        <f>IF(U377="sníž. přenesená",N377,0)</f>
        <v>0</v>
      </c>
      <c r="BI377" s="196">
        <f>IF(U377="nulová",N377,0)</f>
        <v>0</v>
      </c>
      <c r="BJ377" s="100" t="s">
        <v>22</v>
      </c>
      <c r="BK377" s="196">
        <f>ROUND(L377*K377,2)</f>
        <v>0</v>
      </c>
      <c r="BL377" s="100" t="s">
        <v>280</v>
      </c>
      <c r="BM377" s="100" t="s">
        <v>488</v>
      </c>
    </row>
    <row r="378" spans="2:51" s="206" customFormat="1" ht="22.5" customHeight="1">
      <c r="B378" s="201"/>
      <c r="C378" s="202"/>
      <c r="D378" s="202"/>
      <c r="E378" s="203" t="s">
        <v>5</v>
      </c>
      <c r="F378" s="342" t="s">
        <v>489</v>
      </c>
      <c r="G378" s="343"/>
      <c r="H378" s="343"/>
      <c r="I378" s="343"/>
      <c r="J378" s="202"/>
      <c r="K378" s="204" t="s">
        <v>5</v>
      </c>
      <c r="L378" s="244"/>
      <c r="M378" s="244"/>
      <c r="N378" s="202"/>
      <c r="O378" s="202"/>
      <c r="P378" s="202"/>
      <c r="Q378" s="202"/>
      <c r="R378" s="205"/>
      <c r="T378" s="207"/>
      <c r="U378" s="202"/>
      <c r="V378" s="202"/>
      <c r="W378" s="202"/>
      <c r="X378" s="202"/>
      <c r="Y378" s="202"/>
      <c r="Z378" s="202"/>
      <c r="AA378" s="208"/>
      <c r="AT378" s="209" t="s">
        <v>217</v>
      </c>
      <c r="AU378" s="209" t="s">
        <v>124</v>
      </c>
      <c r="AV378" s="206" t="s">
        <v>22</v>
      </c>
      <c r="AW378" s="206" t="s">
        <v>34</v>
      </c>
      <c r="AX378" s="206" t="s">
        <v>76</v>
      </c>
      <c r="AY378" s="209" t="s">
        <v>155</v>
      </c>
    </row>
    <row r="379" spans="2:51" s="215" customFormat="1" ht="22.5" customHeight="1">
      <c r="B379" s="210"/>
      <c r="C379" s="211"/>
      <c r="D379" s="211"/>
      <c r="E379" s="212" t="s">
        <v>5</v>
      </c>
      <c r="F379" s="347" t="s">
        <v>22</v>
      </c>
      <c r="G379" s="348"/>
      <c r="H379" s="348"/>
      <c r="I379" s="348"/>
      <c r="J379" s="211"/>
      <c r="K379" s="213">
        <v>1</v>
      </c>
      <c r="L379" s="245"/>
      <c r="M379" s="245"/>
      <c r="N379" s="211"/>
      <c r="O379" s="211"/>
      <c r="P379" s="211"/>
      <c r="Q379" s="211"/>
      <c r="R379" s="214"/>
      <c r="T379" s="216"/>
      <c r="U379" s="211"/>
      <c r="V379" s="211"/>
      <c r="W379" s="211"/>
      <c r="X379" s="211"/>
      <c r="Y379" s="211"/>
      <c r="Z379" s="211"/>
      <c r="AA379" s="217"/>
      <c r="AT379" s="218" t="s">
        <v>217</v>
      </c>
      <c r="AU379" s="218" t="s">
        <v>124</v>
      </c>
      <c r="AV379" s="215" t="s">
        <v>124</v>
      </c>
      <c r="AW379" s="215" t="s">
        <v>34</v>
      </c>
      <c r="AX379" s="215" t="s">
        <v>22</v>
      </c>
      <c r="AY379" s="218" t="s">
        <v>155</v>
      </c>
    </row>
    <row r="380" spans="2:65" s="110" customFormat="1" ht="31.5" customHeight="1">
      <c r="B380" s="111"/>
      <c r="C380" s="188" t="s">
        <v>490</v>
      </c>
      <c r="D380" s="188" t="s">
        <v>156</v>
      </c>
      <c r="E380" s="189" t="s">
        <v>491</v>
      </c>
      <c r="F380" s="316" t="s">
        <v>492</v>
      </c>
      <c r="G380" s="316"/>
      <c r="H380" s="316"/>
      <c r="I380" s="316"/>
      <c r="J380" s="190" t="s">
        <v>477</v>
      </c>
      <c r="K380" s="191">
        <v>1.4</v>
      </c>
      <c r="L380" s="317"/>
      <c r="M380" s="317"/>
      <c r="N380" s="318">
        <f>ROUND(L380*K380,2)</f>
        <v>0</v>
      </c>
      <c r="O380" s="318"/>
      <c r="P380" s="318"/>
      <c r="Q380" s="318"/>
      <c r="R380" s="115"/>
      <c r="T380" s="192" t="s">
        <v>5</v>
      </c>
      <c r="U380" s="193" t="s">
        <v>41</v>
      </c>
      <c r="V380" s="194">
        <v>0.513</v>
      </c>
      <c r="W380" s="194">
        <f>V380*K380</f>
        <v>0.7182</v>
      </c>
      <c r="X380" s="194">
        <v>0</v>
      </c>
      <c r="Y380" s="194">
        <f>X380*K380</f>
        <v>0</v>
      </c>
      <c r="Z380" s="194">
        <v>0.016</v>
      </c>
      <c r="AA380" s="195">
        <f>Z380*K380</f>
        <v>0.0224</v>
      </c>
      <c r="AR380" s="100" t="s">
        <v>280</v>
      </c>
      <c r="AT380" s="100" t="s">
        <v>156</v>
      </c>
      <c r="AU380" s="100" t="s">
        <v>124</v>
      </c>
      <c r="AY380" s="100" t="s">
        <v>155</v>
      </c>
      <c r="BE380" s="196">
        <f>IF(U380="základní",N380,0)</f>
        <v>0</v>
      </c>
      <c r="BF380" s="196">
        <f>IF(U380="snížená",N380,0)</f>
        <v>0</v>
      </c>
      <c r="BG380" s="196">
        <f>IF(U380="zákl. přenesená",N380,0)</f>
        <v>0</v>
      </c>
      <c r="BH380" s="196">
        <f>IF(U380="sníž. přenesená",N380,0)</f>
        <v>0</v>
      </c>
      <c r="BI380" s="196">
        <f>IF(U380="nulová",N380,0)</f>
        <v>0</v>
      </c>
      <c r="BJ380" s="100" t="s">
        <v>22</v>
      </c>
      <c r="BK380" s="196">
        <f>ROUND(L380*K380,2)</f>
        <v>0</v>
      </c>
      <c r="BL380" s="100" t="s">
        <v>280</v>
      </c>
      <c r="BM380" s="100" t="s">
        <v>493</v>
      </c>
    </row>
    <row r="381" spans="2:51" s="206" customFormat="1" ht="22.5" customHeight="1">
      <c r="B381" s="201"/>
      <c r="C381" s="202"/>
      <c r="D381" s="202"/>
      <c r="E381" s="203" t="s">
        <v>5</v>
      </c>
      <c r="F381" s="342" t="s">
        <v>494</v>
      </c>
      <c r="G381" s="343"/>
      <c r="H381" s="343"/>
      <c r="I381" s="343"/>
      <c r="J381" s="202"/>
      <c r="K381" s="204" t="s">
        <v>5</v>
      </c>
      <c r="L381" s="244"/>
      <c r="M381" s="244"/>
      <c r="N381" s="202"/>
      <c r="O381" s="202"/>
      <c r="P381" s="202"/>
      <c r="Q381" s="202"/>
      <c r="R381" s="205"/>
      <c r="T381" s="207"/>
      <c r="U381" s="202"/>
      <c r="V381" s="202"/>
      <c r="W381" s="202"/>
      <c r="X381" s="202"/>
      <c r="Y381" s="202"/>
      <c r="Z381" s="202"/>
      <c r="AA381" s="208"/>
      <c r="AT381" s="209" t="s">
        <v>217</v>
      </c>
      <c r="AU381" s="209" t="s">
        <v>124</v>
      </c>
      <c r="AV381" s="206" t="s">
        <v>22</v>
      </c>
      <c r="AW381" s="206" t="s">
        <v>34</v>
      </c>
      <c r="AX381" s="206" t="s">
        <v>76</v>
      </c>
      <c r="AY381" s="209" t="s">
        <v>155</v>
      </c>
    </row>
    <row r="382" spans="2:51" s="215" customFormat="1" ht="22.5" customHeight="1">
      <c r="B382" s="210"/>
      <c r="C382" s="211"/>
      <c r="D382" s="211"/>
      <c r="E382" s="212" t="s">
        <v>5</v>
      </c>
      <c r="F382" s="347" t="s">
        <v>495</v>
      </c>
      <c r="G382" s="348"/>
      <c r="H382" s="348"/>
      <c r="I382" s="348"/>
      <c r="J382" s="211"/>
      <c r="K382" s="213">
        <v>1.4</v>
      </c>
      <c r="L382" s="245"/>
      <c r="M382" s="245"/>
      <c r="N382" s="211"/>
      <c r="O382" s="211"/>
      <c r="P382" s="211"/>
      <c r="Q382" s="211"/>
      <c r="R382" s="214"/>
      <c r="T382" s="216"/>
      <c r="U382" s="211"/>
      <c r="V382" s="211"/>
      <c r="W382" s="211"/>
      <c r="X382" s="211"/>
      <c r="Y382" s="211"/>
      <c r="Z382" s="211"/>
      <c r="AA382" s="217"/>
      <c r="AT382" s="218" t="s">
        <v>217</v>
      </c>
      <c r="AU382" s="218" t="s">
        <v>124</v>
      </c>
      <c r="AV382" s="215" t="s">
        <v>124</v>
      </c>
      <c r="AW382" s="215" t="s">
        <v>34</v>
      </c>
      <c r="AX382" s="215" t="s">
        <v>22</v>
      </c>
      <c r="AY382" s="218" t="s">
        <v>155</v>
      </c>
    </row>
    <row r="383" spans="2:65" s="110" customFormat="1" ht="31.5" customHeight="1">
      <c r="B383" s="111"/>
      <c r="C383" s="188" t="s">
        <v>496</v>
      </c>
      <c r="D383" s="188" t="s">
        <v>156</v>
      </c>
      <c r="E383" s="189" t="s">
        <v>497</v>
      </c>
      <c r="F383" s="316" t="s">
        <v>498</v>
      </c>
      <c r="G383" s="316"/>
      <c r="H383" s="316"/>
      <c r="I383" s="316"/>
      <c r="J383" s="190" t="s">
        <v>214</v>
      </c>
      <c r="K383" s="191">
        <v>250</v>
      </c>
      <c r="L383" s="317"/>
      <c r="M383" s="317"/>
      <c r="N383" s="318">
        <f>ROUND(L383*K383,2)</f>
        <v>0</v>
      </c>
      <c r="O383" s="318"/>
      <c r="P383" s="318"/>
      <c r="Q383" s="318"/>
      <c r="R383" s="115"/>
      <c r="T383" s="192" t="s">
        <v>5</v>
      </c>
      <c r="U383" s="193" t="s">
        <v>41</v>
      </c>
      <c r="V383" s="194">
        <v>0.105</v>
      </c>
      <c r="W383" s="194">
        <f>V383*K383</f>
        <v>26.25</v>
      </c>
      <c r="X383" s="194">
        <v>0</v>
      </c>
      <c r="Y383" s="194">
        <f>X383*K383</f>
        <v>0</v>
      </c>
      <c r="Z383" s="194">
        <v>0.0025</v>
      </c>
      <c r="AA383" s="195">
        <f>Z383*K383</f>
        <v>0.625</v>
      </c>
      <c r="AR383" s="100" t="s">
        <v>280</v>
      </c>
      <c r="AT383" s="100" t="s">
        <v>156</v>
      </c>
      <c r="AU383" s="100" t="s">
        <v>124</v>
      </c>
      <c r="AY383" s="100" t="s">
        <v>155</v>
      </c>
      <c r="BE383" s="196">
        <f>IF(U383="základní",N383,0)</f>
        <v>0</v>
      </c>
      <c r="BF383" s="196">
        <f>IF(U383="snížená",N383,0)</f>
        <v>0</v>
      </c>
      <c r="BG383" s="196">
        <f>IF(U383="zákl. přenesená",N383,0)</f>
        <v>0</v>
      </c>
      <c r="BH383" s="196">
        <f>IF(U383="sníž. přenesená",N383,0)</f>
        <v>0</v>
      </c>
      <c r="BI383" s="196">
        <f>IF(U383="nulová",N383,0)</f>
        <v>0</v>
      </c>
      <c r="BJ383" s="100" t="s">
        <v>22</v>
      </c>
      <c r="BK383" s="196">
        <f>ROUND(L383*K383,2)</f>
        <v>0</v>
      </c>
      <c r="BL383" s="100" t="s">
        <v>280</v>
      </c>
      <c r="BM383" s="100" t="s">
        <v>499</v>
      </c>
    </row>
    <row r="384" spans="2:51" s="206" customFormat="1" ht="22.5" customHeight="1">
      <c r="B384" s="201"/>
      <c r="C384" s="202"/>
      <c r="D384" s="202"/>
      <c r="E384" s="203" t="s">
        <v>5</v>
      </c>
      <c r="F384" s="342" t="s">
        <v>500</v>
      </c>
      <c r="G384" s="343"/>
      <c r="H384" s="343"/>
      <c r="I384" s="343"/>
      <c r="J384" s="202"/>
      <c r="K384" s="204" t="s">
        <v>5</v>
      </c>
      <c r="L384" s="244"/>
      <c r="M384" s="244"/>
      <c r="N384" s="202"/>
      <c r="O384" s="202"/>
      <c r="P384" s="202"/>
      <c r="Q384" s="202"/>
      <c r="R384" s="205"/>
      <c r="T384" s="207"/>
      <c r="U384" s="202"/>
      <c r="V384" s="202"/>
      <c r="W384" s="202"/>
      <c r="X384" s="202"/>
      <c r="Y384" s="202"/>
      <c r="Z384" s="202"/>
      <c r="AA384" s="208"/>
      <c r="AT384" s="209" t="s">
        <v>217</v>
      </c>
      <c r="AU384" s="209" t="s">
        <v>124</v>
      </c>
      <c r="AV384" s="206" t="s">
        <v>22</v>
      </c>
      <c r="AW384" s="206" t="s">
        <v>34</v>
      </c>
      <c r="AX384" s="206" t="s">
        <v>76</v>
      </c>
      <c r="AY384" s="209" t="s">
        <v>155</v>
      </c>
    </row>
    <row r="385" spans="2:51" s="206" customFormat="1" ht="22.5" customHeight="1">
      <c r="B385" s="201"/>
      <c r="C385" s="202"/>
      <c r="D385" s="202"/>
      <c r="E385" s="203" t="s">
        <v>5</v>
      </c>
      <c r="F385" s="349" t="s">
        <v>501</v>
      </c>
      <c r="G385" s="350"/>
      <c r="H385" s="350"/>
      <c r="I385" s="350"/>
      <c r="J385" s="202"/>
      <c r="K385" s="204" t="s">
        <v>5</v>
      </c>
      <c r="L385" s="244"/>
      <c r="M385" s="244"/>
      <c r="N385" s="202"/>
      <c r="O385" s="202"/>
      <c r="P385" s="202"/>
      <c r="Q385" s="202"/>
      <c r="R385" s="205"/>
      <c r="T385" s="207"/>
      <c r="U385" s="202"/>
      <c r="V385" s="202"/>
      <c r="W385" s="202"/>
      <c r="X385" s="202"/>
      <c r="Y385" s="202"/>
      <c r="Z385" s="202"/>
      <c r="AA385" s="208"/>
      <c r="AT385" s="209" t="s">
        <v>217</v>
      </c>
      <c r="AU385" s="209" t="s">
        <v>124</v>
      </c>
      <c r="AV385" s="206" t="s">
        <v>22</v>
      </c>
      <c r="AW385" s="206" t="s">
        <v>34</v>
      </c>
      <c r="AX385" s="206" t="s">
        <v>76</v>
      </c>
      <c r="AY385" s="209" t="s">
        <v>155</v>
      </c>
    </row>
    <row r="386" spans="2:51" s="215" customFormat="1" ht="22.5" customHeight="1">
      <c r="B386" s="210"/>
      <c r="C386" s="211"/>
      <c r="D386" s="211"/>
      <c r="E386" s="212" t="s">
        <v>5</v>
      </c>
      <c r="F386" s="347" t="s">
        <v>502</v>
      </c>
      <c r="G386" s="348"/>
      <c r="H386" s="348"/>
      <c r="I386" s="348"/>
      <c r="J386" s="211"/>
      <c r="K386" s="213">
        <v>250</v>
      </c>
      <c r="L386" s="245"/>
      <c r="M386" s="245"/>
      <c r="N386" s="211"/>
      <c r="O386" s="211"/>
      <c r="P386" s="211"/>
      <c r="Q386" s="211"/>
      <c r="R386" s="214"/>
      <c r="T386" s="216"/>
      <c r="U386" s="211"/>
      <c r="V386" s="211"/>
      <c r="W386" s="211"/>
      <c r="X386" s="211"/>
      <c r="Y386" s="211"/>
      <c r="Z386" s="211"/>
      <c r="AA386" s="217"/>
      <c r="AT386" s="218" t="s">
        <v>217</v>
      </c>
      <c r="AU386" s="218" t="s">
        <v>124</v>
      </c>
      <c r="AV386" s="215" t="s">
        <v>124</v>
      </c>
      <c r="AW386" s="215" t="s">
        <v>34</v>
      </c>
      <c r="AX386" s="215" t="s">
        <v>76</v>
      </c>
      <c r="AY386" s="218" t="s">
        <v>155</v>
      </c>
    </row>
    <row r="387" spans="2:51" s="224" customFormat="1" ht="22.5" customHeight="1">
      <c r="B387" s="219"/>
      <c r="C387" s="220"/>
      <c r="D387" s="220"/>
      <c r="E387" s="221" t="s">
        <v>5</v>
      </c>
      <c r="F387" s="336" t="s">
        <v>222</v>
      </c>
      <c r="G387" s="337"/>
      <c r="H387" s="337"/>
      <c r="I387" s="337"/>
      <c r="J387" s="220"/>
      <c r="K387" s="222">
        <v>250</v>
      </c>
      <c r="L387" s="246"/>
      <c r="M387" s="246"/>
      <c r="N387" s="220"/>
      <c r="O387" s="220"/>
      <c r="P387" s="220"/>
      <c r="Q387" s="220"/>
      <c r="R387" s="223"/>
      <c r="T387" s="225"/>
      <c r="U387" s="220"/>
      <c r="V387" s="220"/>
      <c r="W387" s="220"/>
      <c r="X387" s="220"/>
      <c r="Y387" s="220"/>
      <c r="Z387" s="220"/>
      <c r="AA387" s="226"/>
      <c r="AT387" s="227" t="s">
        <v>217</v>
      </c>
      <c r="AU387" s="227" t="s">
        <v>124</v>
      </c>
      <c r="AV387" s="224" t="s">
        <v>169</v>
      </c>
      <c r="AW387" s="224" t="s">
        <v>34</v>
      </c>
      <c r="AX387" s="224" t="s">
        <v>22</v>
      </c>
      <c r="AY387" s="227" t="s">
        <v>155</v>
      </c>
    </row>
    <row r="388" spans="2:65" s="110" customFormat="1" ht="31.5" customHeight="1">
      <c r="B388" s="111"/>
      <c r="C388" s="188" t="s">
        <v>503</v>
      </c>
      <c r="D388" s="188" t="s">
        <v>156</v>
      </c>
      <c r="E388" s="189" t="s">
        <v>504</v>
      </c>
      <c r="F388" s="316" t="s">
        <v>505</v>
      </c>
      <c r="G388" s="316"/>
      <c r="H388" s="316"/>
      <c r="I388" s="316"/>
      <c r="J388" s="190" t="s">
        <v>214</v>
      </c>
      <c r="K388" s="191">
        <v>312.7</v>
      </c>
      <c r="L388" s="317"/>
      <c r="M388" s="317"/>
      <c r="N388" s="318">
        <f>ROUND(L388*K388,2)</f>
        <v>0</v>
      </c>
      <c r="O388" s="318"/>
      <c r="P388" s="318"/>
      <c r="Q388" s="318"/>
      <c r="R388" s="115"/>
      <c r="T388" s="192" t="s">
        <v>5</v>
      </c>
      <c r="U388" s="193" t="s">
        <v>41</v>
      </c>
      <c r="V388" s="194">
        <v>0.162</v>
      </c>
      <c r="W388" s="194">
        <f>V388*K388</f>
        <v>50.6574</v>
      </c>
      <c r="X388" s="194">
        <v>0</v>
      </c>
      <c r="Y388" s="194">
        <f>X388*K388</f>
        <v>0</v>
      </c>
      <c r="Z388" s="194">
        <v>0.035</v>
      </c>
      <c r="AA388" s="195">
        <f>Z388*K388</f>
        <v>10.944500000000001</v>
      </c>
      <c r="AR388" s="100" t="s">
        <v>169</v>
      </c>
      <c r="AT388" s="100" t="s">
        <v>156</v>
      </c>
      <c r="AU388" s="100" t="s">
        <v>124</v>
      </c>
      <c r="AY388" s="100" t="s">
        <v>155</v>
      </c>
      <c r="BE388" s="196">
        <f>IF(U388="základní",N388,0)</f>
        <v>0</v>
      </c>
      <c r="BF388" s="196">
        <f>IF(U388="snížená",N388,0)</f>
        <v>0</v>
      </c>
      <c r="BG388" s="196">
        <f>IF(U388="zákl. přenesená",N388,0)</f>
        <v>0</v>
      </c>
      <c r="BH388" s="196">
        <f>IF(U388="sníž. přenesená",N388,0)</f>
        <v>0</v>
      </c>
      <c r="BI388" s="196">
        <f>IF(U388="nulová",N388,0)</f>
        <v>0</v>
      </c>
      <c r="BJ388" s="100" t="s">
        <v>22</v>
      </c>
      <c r="BK388" s="196">
        <f>ROUND(L388*K388,2)</f>
        <v>0</v>
      </c>
      <c r="BL388" s="100" t="s">
        <v>169</v>
      </c>
      <c r="BM388" s="100" t="s">
        <v>506</v>
      </c>
    </row>
    <row r="389" spans="2:51" s="206" customFormat="1" ht="22.5" customHeight="1">
      <c r="B389" s="201"/>
      <c r="C389" s="202"/>
      <c r="D389" s="202"/>
      <c r="E389" s="203" t="s">
        <v>5</v>
      </c>
      <c r="F389" s="342" t="s">
        <v>507</v>
      </c>
      <c r="G389" s="343"/>
      <c r="H389" s="343"/>
      <c r="I389" s="343"/>
      <c r="J389" s="202"/>
      <c r="K389" s="204" t="s">
        <v>5</v>
      </c>
      <c r="L389" s="244"/>
      <c r="M389" s="244"/>
      <c r="N389" s="202"/>
      <c r="O389" s="202"/>
      <c r="P389" s="202"/>
      <c r="Q389" s="202"/>
      <c r="R389" s="205"/>
      <c r="T389" s="207"/>
      <c r="U389" s="202"/>
      <c r="V389" s="202"/>
      <c r="W389" s="202"/>
      <c r="X389" s="202"/>
      <c r="Y389" s="202"/>
      <c r="Z389" s="202"/>
      <c r="AA389" s="208"/>
      <c r="AT389" s="209" t="s">
        <v>217</v>
      </c>
      <c r="AU389" s="209" t="s">
        <v>124</v>
      </c>
      <c r="AV389" s="206" t="s">
        <v>22</v>
      </c>
      <c r="AW389" s="206" t="s">
        <v>34</v>
      </c>
      <c r="AX389" s="206" t="s">
        <v>76</v>
      </c>
      <c r="AY389" s="209" t="s">
        <v>155</v>
      </c>
    </row>
    <row r="390" spans="2:51" s="215" customFormat="1" ht="22.5" customHeight="1">
      <c r="B390" s="210"/>
      <c r="C390" s="211"/>
      <c r="D390" s="211"/>
      <c r="E390" s="212" t="s">
        <v>5</v>
      </c>
      <c r="F390" s="347" t="s">
        <v>404</v>
      </c>
      <c r="G390" s="348"/>
      <c r="H390" s="348"/>
      <c r="I390" s="348"/>
      <c r="J390" s="211"/>
      <c r="K390" s="213">
        <v>312.7</v>
      </c>
      <c r="L390" s="245"/>
      <c r="M390" s="245"/>
      <c r="N390" s="211"/>
      <c r="O390" s="211"/>
      <c r="P390" s="211"/>
      <c r="Q390" s="211"/>
      <c r="R390" s="214"/>
      <c r="T390" s="216"/>
      <c r="U390" s="211"/>
      <c r="V390" s="211"/>
      <c r="W390" s="211"/>
      <c r="X390" s="211"/>
      <c r="Y390" s="211"/>
      <c r="Z390" s="211"/>
      <c r="AA390" s="217"/>
      <c r="AT390" s="218" t="s">
        <v>217</v>
      </c>
      <c r="AU390" s="218" t="s">
        <v>124</v>
      </c>
      <c r="AV390" s="215" t="s">
        <v>124</v>
      </c>
      <c r="AW390" s="215" t="s">
        <v>34</v>
      </c>
      <c r="AX390" s="215" t="s">
        <v>22</v>
      </c>
      <c r="AY390" s="218" t="s">
        <v>155</v>
      </c>
    </row>
    <row r="391" spans="2:65" s="110" customFormat="1" ht="44.25" customHeight="1">
      <c r="B391" s="111"/>
      <c r="C391" s="188" t="s">
        <v>508</v>
      </c>
      <c r="D391" s="188" t="s">
        <v>156</v>
      </c>
      <c r="E391" s="189" t="s">
        <v>509</v>
      </c>
      <c r="F391" s="316" t="s">
        <v>510</v>
      </c>
      <c r="G391" s="316"/>
      <c r="H391" s="316"/>
      <c r="I391" s="316"/>
      <c r="J391" s="190" t="s">
        <v>214</v>
      </c>
      <c r="K391" s="191">
        <v>8.265</v>
      </c>
      <c r="L391" s="317"/>
      <c r="M391" s="317"/>
      <c r="N391" s="318">
        <f>ROUND(L391*K391,2)</f>
        <v>0</v>
      </c>
      <c r="O391" s="318"/>
      <c r="P391" s="318"/>
      <c r="Q391" s="318"/>
      <c r="R391" s="115"/>
      <c r="T391" s="192" t="s">
        <v>5</v>
      </c>
      <c r="U391" s="193" t="s">
        <v>41</v>
      </c>
      <c r="V391" s="194">
        <v>0.202</v>
      </c>
      <c r="W391" s="194">
        <f>V391*K391</f>
        <v>1.6695300000000002</v>
      </c>
      <c r="X391" s="194">
        <v>0</v>
      </c>
      <c r="Y391" s="194">
        <f>X391*K391</f>
        <v>0</v>
      </c>
      <c r="Z391" s="194">
        <v>0.109</v>
      </c>
      <c r="AA391" s="195">
        <f>Z391*K391</f>
        <v>0.900885</v>
      </c>
      <c r="AR391" s="100" t="s">
        <v>169</v>
      </c>
      <c r="AT391" s="100" t="s">
        <v>156</v>
      </c>
      <c r="AU391" s="100" t="s">
        <v>124</v>
      </c>
      <c r="AY391" s="100" t="s">
        <v>155</v>
      </c>
      <c r="BE391" s="196">
        <f>IF(U391="základní",N391,0)</f>
        <v>0</v>
      </c>
      <c r="BF391" s="196">
        <f>IF(U391="snížená",N391,0)</f>
        <v>0</v>
      </c>
      <c r="BG391" s="196">
        <f>IF(U391="zákl. přenesená",N391,0)</f>
        <v>0</v>
      </c>
      <c r="BH391" s="196">
        <f>IF(U391="sníž. přenesená",N391,0)</f>
        <v>0</v>
      </c>
      <c r="BI391" s="196">
        <f>IF(U391="nulová",N391,0)</f>
        <v>0</v>
      </c>
      <c r="BJ391" s="100" t="s">
        <v>22</v>
      </c>
      <c r="BK391" s="196">
        <f>ROUND(L391*K391,2)</f>
        <v>0</v>
      </c>
      <c r="BL391" s="100" t="s">
        <v>169</v>
      </c>
      <c r="BM391" s="100" t="s">
        <v>511</v>
      </c>
    </row>
    <row r="392" spans="2:51" s="206" customFormat="1" ht="22.5" customHeight="1">
      <c r="B392" s="201"/>
      <c r="C392" s="202"/>
      <c r="D392" s="202"/>
      <c r="E392" s="203" t="s">
        <v>5</v>
      </c>
      <c r="F392" s="342" t="s">
        <v>512</v>
      </c>
      <c r="G392" s="343"/>
      <c r="H392" s="343"/>
      <c r="I392" s="343"/>
      <c r="J392" s="202"/>
      <c r="K392" s="204" t="s">
        <v>5</v>
      </c>
      <c r="L392" s="244"/>
      <c r="M392" s="244"/>
      <c r="N392" s="202"/>
      <c r="O392" s="202"/>
      <c r="P392" s="202"/>
      <c r="Q392" s="202"/>
      <c r="R392" s="205"/>
      <c r="T392" s="207"/>
      <c r="U392" s="202"/>
      <c r="V392" s="202"/>
      <c r="W392" s="202"/>
      <c r="X392" s="202"/>
      <c r="Y392" s="202"/>
      <c r="Z392" s="202"/>
      <c r="AA392" s="208"/>
      <c r="AT392" s="209" t="s">
        <v>217</v>
      </c>
      <c r="AU392" s="209" t="s">
        <v>124</v>
      </c>
      <c r="AV392" s="206" t="s">
        <v>22</v>
      </c>
      <c r="AW392" s="206" t="s">
        <v>34</v>
      </c>
      <c r="AX392" s="206" t="s">
        <v>76</v>
      </c>
      <c r="AY392" s="209" t="s">
        <v>155</v>
      </c>
    </row>
    <row r="393" spans="2:51" s="215" customFormat="1" ht="22.5" customHeight="1">
      <c r="B393" s="210"/>
      <c r="C393" s="211"/>
      <c r="D393" s="211"/>
      <c r="E393" s="212" t="s">
        <v>5</v>
      </c>
      <c r="F393" s="347" t="s">
        <v>513</v>
      </c>
      <c r="G393" s="348"/>
      <c r="H393" s="348"/>
      <c r="I393" s="348"/>
      <c r="J393" s="211"/>
      <c r="K393" s="213">
        <v>8.265</v>
      </c>
      <c r="L393" s="245"/>
      <c r="M393" s="245"/>
      <c r="N393" s="211"/>
      <c r="O393" s="211"/>
      <c r="P393" s="211"/>
      <c r="Q393" s="211"/>
      <c r="R393" s="214"/>
      <c r="T393" s="216"/>
      <c r="U393" s="211"/>
      <c r="V393" s="211"/>
      <c r="W393" s="211"/>
      <c r="X393" s="211"/>
      <c r="Y393" s="211"/>
      <c r="Z393" s="211"/>
      <c r="AA393" s="217"/>
      <c r="AT393" s="218" t="s">
        <v>217</v>
      </c>
      <c r="AU393" s="218" t="s">
        <v>124</v>
      </c>
      <c r="AV393" s="215" t="s">
        <v>124</v>
      </c>
      <c r="AW393" s="215" t="s">
        <v>34</v>
      </c>
      <c r="AX393" s="215" t="s">
        <v>22</v>
      </c>
      <c r="AY393" s="218" t="s">
        <v>155</v>
      </c>
    </row>
    <row r="394" spans="2:65" s="110" customFormat="1" ht="31.5" customHeight="1">
      <c r="B394" s="111"/>
      <c r="C394" s="188" t="s">
        <v>514</v>
      </c>
      <c r="D394" s="188" t="s">
        <v>156</v>
      </c>
      <c r="E394" s="189" t="s">
        <v>515</v>
      </c>
      <c r="F394" s="316" t="s">
        <v>516</v>
      </c>
      <c r="G394" s="316"/>
      <c r="H394" s="316"/>
      <c r="I394" s="316"/>
      <c r="J394" s="190" t="s">
        <v>214</v>
      </c>
      <c r="K394" s="191">
        <v>14.76</v>
      </c>
      <c r="L394" s="317"/>
      <c r="M394" s="317"/>
      <c r="N394" s="318">
        <f>ROUND(L394*K394,2)</f>
        <v>0</v>
      </c>
      <c r="O394" s="318"/>
      <c r="P394" s="318"/>
      <c r="Q394" s="318"/>
      <c r="R394" s="115"/>
      <c r="T394" s="192" t="s">
        <v>5</v>
      </c>
      <c r="U394" s="193" t="s">
        <v>41</v>
      </c>
      <c r="V394" s="194">
        <v>0.66</v>
      </c>
      <c r="W394" s="194">
        <f>V394*K394</f>
        <v>9.7416</v>
      </c>
      <c r="X394" s="194">
        <v>0</v>
      </c>
      <c r="Y394" s="194">
        <f>X394*K394</f>
        <v>0</v>
      </c>
      <c r="Z394" s="194">
        <v>0.053</v>
      </c>
      <c r="AA394" s="195">
        <f>Z394*K394</f>
        <v>0.78228</v>
      </c>
      <c r="AR394" s="100" t="s">
        <v>169</v>
      </c>
      <c r="AT394" s="100" t="s">
        <v>156</v>
      </c>
      <c r="AU394" s="100" t="s">
        <v>124</v>
      </c>
      <c r="AY394" s="100" t="s">
        <v>155</v>
      </c>
      <c r="BE394" s="196">
        <f>IF(U394="základní",N394,0)</f>
        <v>0</v>
      </c>
      <c r="BF394" s="196">
        <f>IF(U394="snížená",N394,0)</f>
        <v>0</v>
      </c>
      <c r="BG394" s="196">
        <f>IF(U394="zákl. přenesená",N394,0)</f>
        <v>0</v>
      </c>
      <c r="BH394" s="196">
        <f>IF(U394="sníž. přenesená",N394,0)</f>
        <v>0</v>
      </c>
      <c r="BI394" s="196">
        <f>IF(U394="nulová",N394,0)</f>
        <v>0</v>
      </c>
      <c r="BJ394" s="100" t="s">
        <v>22</v>
      </c>
      <c r="BK394" s="196">
        <f>ROUND(L394*K394,2)</f>
        <v>0</v>
      </c>
      <c r="BL394" s="100" t="s">
        <v>169</v>
      </c>
      <c r="BM394" s="100" t="s">
        <v>517</v>
      </c>
    </row>
    <row r="395" spans="2:51" s="206" customFormat="1" ht="22.5" customHeight="1">
      <c r="B395" s="201"/>
      <c r="C395" s="202"/>
      <c r="D395" s="202"/>
      <c r="E395" s="203" t="s">
        <v>5</v>
      </c>
      <c r="F395" s="342" t="s">
        <v>518</v>
      </c>
      <c r="G395" s="343"/>
      <c r="H395" s="343"/>
      <c r="I395" s="343"/>
      <c r="J395" s="202"/>
      <c r="K395" s="204" t="s">
        <v>5</v>
      </c>
      <c r="L395" s="244"/>
      <c r="M395" s="244"/>
      <c r="N395" s="202"/>
      <c r="O395" s="202"/>
      <c r="P395" s="202"/>
      <c r="Q395" s="202"/>
      <c r="R395" s="205"/>
      <c r="T395" s="207"/>
      <c r="U395" s="202"/>
      <c r="V395" s="202"/>
      <c r="W395" s="202"/>
      <c r="X395" s="202"/>
      <c r="Y395" s="202"/>
      <c r="Z395" s="202"/>
      <c r="AA395" s="208"/>
      <c r="AT395" s="209" t="s">
        <v>217</v>
      </c>
      <c r="AU395" s="209" t="s">
        <v>124</v>
      </c>
      <c r="AV395" s="206" t="s">
        <v>22</v>
      </c>
      <c r="AW395" s="206" t="s">
        <v>34</v>
      </c>
      <c r="AX395" s="206" t="s">
        <v>76</v>
      </c>
      <c r="AY395" s="209" t="s">
        <v>155</v>
      </c>
    </row>
    <row r="396" spans="2:51" s="215" customFormat="1" ht="22.5" customHeight="1">
      <c r="B396" s="210"/>
      <c r="C396" s="211"/>
      <c r="D396" s="211"/>
      <c r="E396" s="212" t="s">
        <v>5</v>
      </c>
      <c r="F396" s="347" t="s">
        <v>519</v>
      </c>
      <c r="G396" s="348"/>
      <c r="H396" s="348"/>
      <c r="I396" s="348"/>
      <c r="J396" s="211"/>
      <c r="K396" s="213">
        <v>14.76</v>
      </c>
      <c r="L396" s="245"/>
      <c r="M396" s="245"/>
      <c r="N396" s="211"/>
      <c r="O396" s="211"/>
      <c r="P396" s="211"/>
      <c r="Q396" s="211"/>
      <c r="R396" s="214"/>
      <c r="T396" s="216"/>
      <c r="U396" s="211"/>
      <c r="V396" s="211"/>
      <c r="W396" s="211"/>
      <c r="X396" s="211"/>
      <c r="Y396" s="211"/>
      <c r="Z396" s="211"/>
      <c r="AA396" s="217"/>
      <c r="AT396" s="218" t="s">
        <v>217</v>
      </c>
      <c r="AU396" s="218" t="s">
        <v>124</v>
      </c>
      <c r="AV396" s="215" t="s">
        <v>124</v>
      </c>
      <c r="AW396" s="215" t="s">
        <v>34</v>
      </c>
      <c r="AX396" s="215" t="s">
        <v>22</v>
      </c>
      <c r="AY396" s="218" t="s">
        <v>155</v>
      </c>
    </row>
    <row r="397" spans="2:65" s="110" customFormat="1" ht="22.5" customHeight="1">
      <c r="B397" s="111"/>
      <c r="C397" s="188" t="s">
        <v>520</v>
      </c>
      <c r="D397" s="188" t="s">
        <v>156</v>
      </c>
      <c r="E397" s="189" t="s">
        <v>521</v>
      </c>
      <c r="F397" s="316" t="s">
        <v>522</v>
      </c>
      <c r="G397" s="316"/>
      <c r="H397" s="316"/>
      <c r="I397" s="316"/>
      <c r="J397" s="190" t="s">
        <v>214</v>
      </c>
      <c r="K397" s="191">
        <v>9</v>
      </c>
      <c r="L397" s="317"/>
      <c r="M397" s="317"/>
      <c r="N397" s="318">
        <f>ROUND(L397*K397,2)</f>
        <v>0</v>
      </c>
      <c r="O397" s="318"/>
      <c r="P397" s="318"/>
      <c r="Q397" s="318"/>
      <c r="R397" s="115"/>
      <c r="T397" s="192" t="s">
        <v>5</v>
      </c>
      <c r="U397" s="193" t="s">
        <v>41</v>
      </c>
      <c r="V397" s="194">
        <v>0.939</v>
      </c>
      <c r="W397" s="194">
        <f>V397*K397</f>
        <v>8.450999999999999</v>
      </c>
      <c r="X397" s="194">
        <v>0</v>
      </c>
      <c r="Y397" s="194">
        <f>X397*K397</f>
        <v>0</v>
      </c>
      <c r="Z397" s="194">
        <v>0.076</v>
      </c>
      <c r="AA397" s="195">
        <f>Z397*K397</f>
        <v>0.6839999999999999</v>
      </c>
      <c r="AR397" s="100" t="s">
        <v>169</v>
      </c>
      <c r="AT397" s="100" t="s">
        <v>156</v>
      </c>
      <c r="AU397" s="100" t="s">
        <v>124</v>
      </c>
      <c r="AY397" s="100" t="s">
        <v>155</v>
      </c>
      <c r="BE397" s="196">
        <f>IF(U397="základní",N397,0)</f>
        <v>0</v>
      </c>
      <c r="BF397" s="196">
        <f>IF(U397="snížená",N397,0)</f>
        <v>0</v>
      </c>
      <c r="BG397" s="196">
        <f>IF(U397="zákl. přenesená",N397,0)</f>
        <v>0</v>
      </c>
      <c r="BH397" s="196">
        <f>IF(U397="sníž. přenesená",N397,0)</f>
        <v>0</v>
      </c>
      <c r="BI397" s="196">
        <f>IF(U397="nulová",N397,0)</f>
        <v>0</v>
      </c>
      <c r="BJ397" s="100" t="s">
        <v>22</v>
      </c>
      <c r="BK397" s="196">
        <f>ROUND(L397*K397,2)</f>
        <v>0</v>
      </c>
      <c r="BL397" s="100" t="s">
        <v>169</v>
      </c>
      <c r="BM397" s="100" t="s">
        <v>523</v>
      </c>
    </row>
    <row r="398" spans="2:51" s="206" customFormat="1" ht="22.5" customHeight="1">
      <c r="B398" s="201"/>
      <c r="C398" s="202"/>
      <c r="D398" s="202"/>
      <c r="E398" s="203" t="s">
        <v>5</v>
      </c>
      <c r="F398" s="342" t="s">
        <v>452</v>
      </c>
      <c r="G398" s="343"/>
      <c r="H398" s="343"/>
      <c r="I398" s="343"/>
      <c r="J398" s="202"/>
      <c r="K398" s="204" t="s">
        <v>5</v>
      </c>
      <c r="L398" s="244"/>
      <c r="M398" s="244"/>
      <c r="N398" s="202"/>
      <c r="O398" s="202"/>
      <c r="P398" s="202"/>
      <c r="Q398" s="202"/>
      <c r="R398" s="205"/>
      <c r="T398" s="207"/>
      <c r="U398" s="202"/>
      <c r="V398" s="202"/>
      <c r="W398" s="202"/>
      <c r="X398" s="202"/>
      <c r="Y398" s="202"/>
      <c r="Z398" s="202"/>
      <c r="AA398" s="208"/>
      <c r="AT398" s="209" t="s">
        <v>217</v>
      </c>
      <c r="AU398" s="209" t="s">
        <v>124</v>
      </c>
      <c r="AV398" s="206" t="s">
        <v>22</v>
      </c>
      <c r="AW398" s="206" t="s">
        <v>34</v>
      </c>
      <c r="AX398" s="206" t="s">
        <v>76</v>
      </c>
      <c r="AY398" s="209" t="s">
        <v>155</v>
      </c>
    </row>
    <row r="399" spans="2:51" s="215" customFormat="1" ht="22.5" customHeight="1">
      <c r="B399" s="210"/>
      <c r="C399" s="211"/>
      <c r="D399" s="211"/>
      <c r="E399" s="212" t="s">
        <v>5</v>
      </c>
      <c r="F399" s="347" t="s">
        <v>524</v>
      </c>
      <c r="G399" s="348"/>
      <c r="H399" s="348"/>
      <c r="I399" s="348"/>
      <c r="J399" s="211"/>
      <c r="K399" s="213">
        <v>9</v>
      </c>
      <c r="L399" s="245"/>
      <c r="M399" s="245"/>
      <c r="N399" s="211"/>
      <c r="O399" s="211"/>
      <c r="P399" s="211"/>
      <c r="Q399" s="211"/>
      <c r="R399" s="214"/>
      <c r="T399" s="216"/>
      <c r="U399" s="211"/>
      <c r="V399" s="211"/>
      <c r="W399" s="211"/>
      <c r="X399" s="211"/>
      <c r="Y399" s="211"/>
      <c r="Z399" s="211"/>
      <c r="AA399" s="217"/>
      <c r="AT399" s="218" t="s">
        <v>217</v>
      </c>
      <c r="AU399" s="218" t="s">
        <v>124</v>
      </c>
      <c r="AV399" s="215" t="s">
        <v>124</v>
      </c>
      <c r="AW399" s="215" t="s">
        <v>34</v>
      </c>
      <c r="AX399" s="215" t="s">
        <v>22</v>
      </c>
      <c r="AY399" s="218" t="s">
        <v>155</v>
      </c>
    </row>
    <row r="400" spans="2:65" s="110" customFormat="1" ht="31.5" customHeight="1">
      <c r="B400" s="111"/>
      <c r="C400" s="188" t="s">
        <v>525</v>
      </c>
      <c r="D400" s="188" t="s">
        <v>156</v>
      </c>
      <c r="E400" s="189" t="s">
        <v>526</v>
      </c>
      <c r="F400" s="316" t="s">
        <v>527</v>
      </c>
      <c r="G400" s="316"/>
      <c r="H400" s="316"/>
      <c r="I400" s="316"/>
      <c r="J400" s="190" t="s">
        <v>214</v>
      </c>
      <c r="K400" s="191">
        <v>3.36</v>
      </c>
      <c r="L400" s="317"/>
      <c r="M400" s="317"/>
      <c r="N400" s="318">
        <f>ROUND(L400*K400,2)</f>
        <v>0</v>
      </c>
      <c r="O400" s="318"/>
      <c r="P400" s="318"/>
      <c r="Q400" s="318"/>
      <c r="R400" s="115"/>
      <c r="T400" s="192" t="s">
        <v>5</v>
      </c>
      <c r="U400" s="193" t="s">
        <v>41</v>
      </c>
      <c r="V400" s="194">
        <v>0.718</v>
      </c>
      <c r="W400" s="194">
        <f>V400*K400</f>
        <v>2.41248</v>
      </c>
      <c r="X400" s="194">
        <v>0</v>
      </c>
      <c r="Y400" s="194">
        <f>X400*K400</f>
        <v>0</v>
      </c>
      <c r="Z400" s="194">
        <v>0.063</v>
      </c>
      <c r="AA400" s="195">
        <f>Z400*K400</f>
        <v>0.21168</v>
      </c>
      <c r="AR400" s="100" t="s">
        <v>169</v>
      </c>
      <c r="AT400" s="100" t="s">
        <v>156</v>
      </c>
      <c r="AU400" s="100" t="s">
        <v>124</v>
      </c>
      <c r="AY400" s="100" t="s">
        <v>155</v>
      </c>
      <c r="BE400" s="196">
        <f>IF(U400="základní",N400,0)</f>
        <v>0</v>
      </c>
      <c r="BF400" s="196">
        <f>IF(U400="snížená",N400,0)</f>
        <v>0</v>
      </c>
      <c r="BG400" s="196">
        <f>IF(U400="zákl. přenesená",N400,0)</f>
        <v>0</v>
      </c>
      <c r="BH400" s="196">
        <f>IF(U400="sníž. přenesená",N400,0)</f>
        <v>0</v>
      </c>
      <c r="BI400" s="196">
        <f>IF(U400="nulová",N400,0)</f>
        <v>0</v>
      </c>
      <c r="BJ400" s="100" t="s">
        <v>22</v>
      </c>
      <c r="BK400" s="196">
        <f>ROUND(L400*K400,2)</f>
        <v>0</v>
      </c>
      <c r="BL400" s="100" t="s">
        <v>169</v>
      </c>
      <c r="BM400" s="100" t="s">
        <v>528</v>
      </c>
    </row>
    <row r="401" spans="2:51" s="206" customFormat="1" ht="22.5" customHeight="1">
      <c r="B401" s="201"/>
      <c r="C401" s="202"/>
      <c r="D401" s="202"/>
      <c r="E401" s="203" t="s">
        <v>5</v>
      </c>
      <c r="F401" s="342" t="s">
        <v>452</v>
      </c>
      <c r="G401" s="343"/>
      <c r="H401" s="343"/>
      <c r="I401" s="343"/>
      <c r="J401" s="202"/>
      <c r="K401" s="204" t="s">
        <v>5</v>
      </c>
      <c r="L401" s="244"/>
      <c r="M401" s="244"/>
      <c r="N401" s="202"/>
      <c r="O401" s="202"/>
      <c r="P401" s="202"/>
      <c r="Q401" s="202"/>
      <c r="R401" s="205"/>
      <c r="T401" s="207"/>
      <c r="U401" s="202"/>
      <c r="V401" s="202"/>
      <c r="W401" s="202"/>
      <c r="X401" s="202"/>
      <c r="Y401" s="202"/>
      <c r="Z401" s="202"/>
      <c r="AA401" s="208"/>
      <c r="AT401" s="209" t="s">
        <v>217</v>
      </c>
      <c r="AU401" s="209" t="s">
        <v>124</v>
      </c>
      <c r="AV401" s="206" t="s">
        <v>22</v>
      </c>
      <c r="AW401" s="206" t="s">
        <v>34</v>
      </c>
      <c r="AX401" s="206" t="s">
        <v>76</v>
      </c>
      <c r="AY401" s="209" t="s">
        <v>155</v>
      </c>
    </row>
    <row r="402" spans="2:51" s="215" customFormat="1" ht="22.5" customHeight="1">
      <c r="B402" s="210"/>
      <c r="C402" s="211"/>
      <c r="D402" s="211"/>
      <c r="E402" s="212" t="s">
        <v>5</v>
      </c>
      <c r="F402" s="347" t="s">
        <v>529</v>
      </c>
      <c r="G402" s="348"/>
      <c r="H402" s="348"/>
      <c r="I402" s="348"/>
      <c r="J402" s="211"/>
      <c r="K402" s="213">
        <v>3.36</v>
      </c>
      <c r="L402" s="245"/>
      <c r="M402" s="245"/>
      <c r="N402" s="211"/>
      <c r="O402" s="211"/>
      <c r="P402" s="211"/>
      <c r="Q402" s="211"/>
      <c r="R402" s="214"/>
      <c r="T402" s="216"/>
      <c r="U402" s="211"/>
      <c r="V402" s="211"/>
      <c r="W402" s="211"/>
      <c r="X402" s="211"/>
      <c r="Y402" s="211"/>
      <c r="Z402" s="211"/>
      <c r="AA402" s="217"/>
      <c r="AT402" s="218" t="s">
        <v>217</v>
      </c>
      <c r="AU402" s="218" t="s">
        <v>124</v>
      </c>
      <c r="AV402" s="215" t="s">
        <v>124</v>
      </c>
      <c r="AW402" s="215" t="s">
        <v>34</v>
      </c>
      <c r="AX402" s="215" t="s">
        <v>22</v>
      </c>
      <c r="AY402" s="218" t="s">
        <v>155</v>
      </c>
    </row>
    <row r="403" spans="2:65" s="110" customFormat="1" ht="31.5" customHeight="1">
      <c r="B403" s="111"/>
      <c r="C403" s="188" t="s">
        <v>530</v>
      </c>
      <c r="D403" s="188" t="s">
        <v>156</v>
      </c>
      <c r="E403" s="189" t="s">
        <v>531</v>
      </c>
      <c r="F403" s="316" t="s">
        <v>532</v>
      </c>
      <c r="G403" s="316"/>
      <c r="H403" s="316"/>
      <c r="I403" s="316"/>
      <c r="J403" s="190" t="s">
        <v>276</v>
      </c>
      <c r="K403" s="191">
        <v>5.999</v>
      </c>
      <c r="L403" s="317"/>
      <c r="M403" s="317"/>
      <c r="N403" s="318">
        <f>ROUND(L403*K403,2)</f>
        <v>0</v>
      </c>
      <c r="O403" s="318"/>
      <c r="P403" s="318"/>
      <c r="Q403" s="318"/>
      <c r="R403" s="115"/>
      <c r="T403" s="192" t="s">
        <v>5</v>
      </c>
      <c r="U403" s="193" t="s">
        <v>41</v>
      </c>
      <c r="V403" s="194">
        <v>5.633</v>
      </c>
      <c r="W403" s="194">
        <f>V403*K403</f>
        <v>33.792367</v>
      </c>
      <c r="X403" s="194">
        <v>0</v>
      </c>
      <c r="Y403" s="194">
        <f>X403*K403</f>
        <v>0</v>
      </c>
      <c r="Z403" s="194">
        <v>1.95</v>
      </c>
      <c r="AA403" s="195">
        <f>Z403*K403</f>
        <v>11.698049999999999</v>
      </c>
      <c r="AR403" s="100" t="s">
        <v>169</v>
      </c>
      <c r="AT403" s="100" t="s">
        <v>156</v>
      </c>
      <c r="AU403" s="100" t="s">
        <v>124</v>
      </c>
      <c r="AY403" s="100" t="s">
        <v>155</v>
      </c>
      <c r="BE403" s="196">
        <f>IF(U403="základní",N403,0)</f>
        <v>0</v>
      </c>
      <c r="BF403" s="196">
        <f>IF(U403="snížená",N403,0)</f>
        <v>0</v>
      </c>
      <c r="BG403" s="196">
        <f>IF(U403="zákl. přenesená",N403,0)</f>
        <v>0</v>
      </c>
      <c r="BH403" s="196">
        <f>IF(U403="sníž. přenesená",N403,0)</f>
        <v>0</v>
      </c>
      <c r="BI403" s="196">
        <f>IF(U403="nulová",N403,0)</f>
        <v>0</v>
      </c>
      <c r="BJ403" s="100" t="s">
        <v>22</v>
      </c>
      <c r="BK403" s="196">
        <f>ROUND(L403*K403,2)</f>
        <v>0</v>
      </c>
      <c r="BL403" s="100" t="s">
        <v>169</v>
      </c>
      <c r="BM403" s="100" t="s">
        <v>533</v>
      </c>
    </row>
    <row r="404" spans="2:51" s="215" customFormat="1" ht="22.5" customHeight="1">
      <c r="B404" s="210"/>
      <c r="C404" s="211"/>
      <c r="D404" s="211"/>
      <c r="E404" s="212" t="s">
        <v>5</v>
      </c>
      <c r="F404" s="353" t="s">
        <v>534</v>
      </c>
      <c r="G404" s="354"/>
      <c r="H404" s="354"/>
      <c r="I404" s="354"/>
      <c r="J404" s="211"/>
      <c r="K404" s="213">
        <v>3.297</v>
      </c>
      <c r="L404" s="245"/>
      <c r="M404" s="245"/>
      <c r="N404" s="211"/>
      <c r="O404" s="211"/>
      <c r="P404" s="211"/>
      <c r="Q404" s="211"/>
      <c r="R404" s="214"/>
      <c r="T404" s="216"/>
      <c r="U404" s="211"/>
      <c r="V404" s="211"/>
      <c r="W404" s="211"/>
      <c r="X404" s="211"/>
      <c r="Y404" s="211"/>
      <c r="Z404" s="211"/>
      <c r="AA404" s="217"/>
      <c r="AT404" s="218" t="s">
        <v>217</v>
      </c>
      <c r="AU404" s="218" t="s">
        <v>124</v>
      </c>
      <c r="AV404" s="215" t="s">
        <v>124</v>
      </c>
      <c r="AW404" s="215" t="s">
        <v>34</v>
      </c>
      <c r="AX404" s="215" t="s">
        <v>76</v>
      </c>
      <c r="AY404" s="218" t="s">
        <v>155</v>
      </c>
    </row>
    <row r="405" spans="2:51" s="215" customFormat="1" ht="22.5" customHeight="1">
      <c r="B405" s="210"/>
      <c r="C405" s="211"/>
      <c r="D405" s="211"/>
      <c r="E405" s="212" t="s">
        <v>5</v>
      </c>
      <c r="F405" s="347" t="s">
        <v>535</v>
      </c>
      <c r="G405" s="348"/>
      <c r="H405" s="348"/>
      <c r="I405" s="348"/>
      <c r="J405" s="211"/>
      <c r="K405" s="213">
        <v>1.302</v>
      </c>
      <c r="L405" s="245"/>
      <c r="M405" s="245"/>
      <c r="N405" s="211"/>
      <c r="O405" s="211"/>
      <c r="P405" s="211"/>
      <c r="Q405" s="211"/>
      <c r="R405" s="214"/>
      <c r="T405" s="216"/>
      <c r="U405" s="211"/>
      <c r="V405" s="211"/>
      <c r="W405" s="211"/>
      <c r="X405" s="211"/>
      <c r="Y405" s="211"/>
      <c r="Z405" s="211"/>
      <c r="AA405" s="217"/>
      <c r="AT405" s="218" t="s">
        <v>217</v>
      </c>
      <c r="AU405" s="218" t="s">
        <v>124</v>
      </c>
      <c r="AV405" s="215" t="s">
        <v>124</v>
      </c>
      <c r="AW405" s="215" t="s">
        <v>34</v>
      </c>
      <c r="AX405" s="215" t="s">
        <v>76</v>
      </c>
      <c r="AY405" s="218" t="s">
        <v>155</v>
      </c>
    </row>
    <row r="406" spans="2:51" s="215" customFormat="1" ht="22.5" customHeight="1">
      <c r="B406" s="210"/>
      <c r="C406" s="211"/>
      <c r="D406" s="211"/>
      <c r="E406" s="212" t="s">
        <v>5</v>
      </c>
      <c r="F406" s="347" t="s">
        <v>536</v>
      </c>
      <c r="G406" s="348"/>
      <c r="H406" s="348"/>
      <c r="I406" s="348"/>
      <c r="J406" s="211"/>
      <c r="K406" s="213">
        <v>1.4</v>
      </c>
      <c r="L406" s="245"/>
      <c r="M406" s="245"/>
      <c r="N406" s="211"/>
      <c r="O406" s="211"/>
      <c r="P406" s="211"/>
      <c r="Q406" s="211"/>
      <c r="R406" s="214"/>
      <c r="T406" s="216"/>
      <c r="U406" s="211"/>
      <c r="V406" s="211"/>
      <c r="W406" s="211"/>
      <c r="X406" s="211"/>
      <c r="Y406" s="211"/>
      <c r="Z406" s="211"/>
      <c r="AA406" s="217"/>
      <c r="AT406" s="218" t="s">
        <v>217</v>
      </c>
      <c r="AU406" s="218" t="s">
        <v>124</v>
      </c>
      <c r="AV406" s="215" t="s">
        <v>124</v>
      </c>
      <c r="AW406" s="215" t="s">
        <v>34</v>
      </c>
      <c r="AX406" s="215" t="s">
        <v>76</v>
      </c>
      <c r="AY406" s="218" t="s">
        <v>155</v>
      </c>
    </row>
    <row r="407" spans="2:51" s="224" customFormat="1" ht="22.5" customHeight="1">
      <c r="B407" s="219"/>
      <c r="C407" s="220"/>
      <c r="D407" s="220"/>
      <c r="E407" s="221" t="s">
        <v>5</v>
      </c>
      <c r="F407" s="336" t="s">
        <v>222</v>
      </c>
      <c r="G407" s="337"/>
      <c r="H407" s="337"/>
      <c r="I407" s="337"/>
      <c r="J407" s="220"/>
      <c r="K407" s="222">
        <v>5.999</v>
      </c>
      <c r="L407" s="246"/>
      <c r="M407" s="246"/>
      <c r="N407" s="220"/>
      <c r="O407" s="220"/>
      <c r="P407" s="220"/>
      <c r="Q407" s="220"/>
      <c r="R407" s="223"/>
      <c r="T407" s="225"/>
      <c r="U407" s="220"/>
      <c r="V407" s="220"/>
      <c r="W407" s="220"/>
      <c r="X407" s="220"/>
      <c r="Y407" s="220"/>
      <c r="Z407" s="220"/>
      <c r="AA407" s="226"/>
      <c r="AT407" s="227" t="s">
        <v>217</v>
      </c>
      <c r="AU407" s="227" t="s">
        <v>124</v>
      </c>
      <c r="AV407" s="224" t="s">
        <v>169</v>
      </c>
      <c r="AW407" s="224" t="s">
        <v>34</v>
      </c>
      <c r="AX407" s="224" t="s">
        <v>22</v>
      </c>
      <c r="AY407" s="227" t="s">
        <v>155</v>
      </c>
    </row>
    <row r="408" spans="2:65" s="110" customFormat="1" ht="31.5" customHeight="1">
      <c r="B408" s="111"/>
      <c r="C408" s="188" t="s">
        <v>537</v>
      </c>
      <c r="D408" s="188" t="s">
        <v>156</v>
      </c>
      <c r="E408" s="189" t="s">
        <v>538</v>
      </c>
      <c r="F408" s="316" t="s">
        <v>539</v>
      </c>
      <c r="G408" s="316"/>
      <c r="H408" s="316"/>
      <c r="I408" s="316"/>
      <c r="J408" s="190" t="s">
        <v>276</v>
      </c>
      <c r="K408" s="191">
        <v>2.533</v>
      </c>
      <c r="L408" s="317"/>
      <c r="M408" s="317"/>
      <c r="N408" s="318">
        <f>ROUND(L408*K408,2)</f>
        <v>0</v>
      </c>
      <c r="O408" s="318"/>
      <c r="P408" s="318"/>
      <c r="Q408" s="318"/>
      <c r="R408" s="115"/>
      <c r="T408" s="192" t="s">
        <v>5</v>
      </c>
      <c r="U408" s="193" t="s">
        <v>41</v>
      </c>
      <c r="V408" s="194">
        <v>18.157</v>
      </c>
      <c r="W408" s="194">
        <f>V408*K408</f>
        <v>45.991681</v>
      </c>
      <c r="X408" s="194">
        <v>0</v>
      </c>
      <c r="Y408" s="194">
        <f>X408*K408</f>
        <v>0</v>
      </c>
      <c r="Z408" s="194">
        <v>2.1</v>
      </c>
      <c r="AA408" s="195">
        <f>Z408*K408</f>
        <v>5.3193</v>
      </c>
      <c r="AR408" s="100" t="s">
        <v>169</v>
      </c>
      <c r="AT408" s="100" t="s">
        <v>156</v>
      </c>
      <c r="AU408" s="100" t="s">
        <v>124</v>
      </c>
      <c r="AY408" s="100" t="s">
        <v>155</v>
      </c>
      <c r="BE408" s="196">
        <f>IF(U408="základní",N408,0)</f>
        <v>0</v>
      </c>
      <c r="BF408" s="196">
        <f>IF(U408="snížená",N408,0)</f>
        <v>0</v>
      </c>
      <c r="BG408" s="196">
        <f>IF(U408="zákl. přenesená",N408,0)</f>
        <v>0</v>
      </c>
      <c r="BH408" s="196">
        <f>IF(U408="sníž. přenesená",N408,0)</f>
        <v>0</v>
      </c>
      <c r="BI408" s="196">
        <f>IF(U408="nulová",N408,0)</f>
        <v>0</v>
      </c>
      <c r="BJ408" s="100" t="s">
        <v>22</v>
      </c>
      <c r="BK408" s="196">
        <f>ROUND(L408*K408,2)</f>
        <v>0</v>
      </c>
      <c r="BL408" s="100" t="s">
        <v>169</v>
      </c>
      <c r="BM408" s="100" t="s">
        <v>540</v>
      </c>
    </row>
    <row r="409" spans="2:51" s="206" customFormat="1" ht="22.5" customHeight="1">
      <c r="B409" s="201"/>
      <c r="C409" s="202"/>
      <c r="D409" s="202"/>
      <c r="E409" s="203" t="s">
        <v>5</v>
      </c>
      <c r="F409" s="342" t="s">
        <v>216</v>
      </c>
      <c r="G409" s="343"/>
      <c r="H409" s="343"/>
      <c r="I409" s="343"/>
      <c r="J409" s="202"/>
      <c r="K409" s="204" t="s">
        <v>5</v>
      </c>
      <c r="L409" s="244"/>
      <c r="M409" s="244"/>
      <c r="N409" s="202"/>
      <c r="O409" s="202"/>
      <c r="P409" s="202"/>
      <c r="Q409" s="202"/>
      <c r="R409" s="205"/>
      <c r="T409" s="207"/>
      <c r="U409" s="202"/>
      <c r="V409" s="202"/>
      <c r="W409" s="202"/>
      <c r="X409" s="202"/>
      <c r="Y409" s="202"/>
      <c r="Z409" s="202"/>
      <c r="AA409" s="208"/>
      <c r="AT409" s="209" t="s">
        <v>217</v>
      </c>
      <c r="AU409" s="209" t="s">
        <v>124</v>
      </c>
      <c r="AV409" s="206" t="s">
        <v>22</v>
      </c>
      <c r="AW409" s="206" t="s">
        <v>34</v>
      </c>
      <c r="AX409" s="206" t="s">
        <v>76</v>
      </c>
      <c r="AY409" s="209" t="s">
        <v>155</v>
      </c>
    </row>
    <row r="410" spans="2:51" s="215" customFormat="1" ht="22.5" customHeight="1">
      <c r="B410" s="210"/>
      <c r="C410" s="211"/>
      <c r="D410" s="211"/>
      <c r="E410" s="212" t="s">
        <v>5</v>
      </c>
      <c r="F410" s="347" t="s">
        <v>541</v>
      </c>
      <c r="G410" s="348"/>
      <c r="H410" s="348"/>
      <c r="I410" s="348"/>
      <c r="J410" s="211"/>
      <c r="K410" s="213">
        <v>2.268</v>
      </c>
      <c r="L410" s="245"/>
      <c r="M410" s="245"/>
      <c r="N410" s="211"/>
      <c r="O410" s="211"/>
      <c r="P410" s="211"/>
      <c r="Q410" s="211"/>
      <c r="R410" s="214"/>
      <c r="T410" s="216"/>
      <c r="U410" s="211"/>
      <c r="V410" s="211"/>
      <c r="W410" s="211"/>
      <c r="X410" s="211"/>
      <c r="Y410" s="211"/>
      <c r="Z410" s="211"/>
      <c r="AA410" s="217"/>
      <c r="AT410" s="218" t="s">
        <v>217</v>
      </c>
      <c r="AU410" s="218" t="s">
        <v>124</v>
      </c>
      <c r="AV410" s="215" t="s">
        <v>124</v>
      </c>
      <c r="AW410" s="215" t="s">
        <v>34</v>
      </c>
      <c r="AX410" s="215" t="s">
        <v>76</v>
      </c>
      <c r="AY410" s="218" t="s">
        <v>155</v>
      </c>
    </row>
    <row r="411" spans="2:51" s="215" customFormat="1" ht="22.5" customHeight="1">
      <c r="B411" s="210"/>
      <c r="C411" s="211"/>
      <c r="D411" s="211"/>
      <c r="E411" s="212" t="s">
        <v>5</v>
      </c>
      <c r="F411" s="347" t="s">
        <v>542</v>
      </c>
      <c r="G411" s="348"/>
      <c r="H411" s="348"/>
      <c r="I411" s="348"/>
      <c r="J411" s="211"/>
      <c r="K411" s="213">
        <v>0.265</v>
      </c>
      <c r="L411" s="245"/>
      <c r="M411" s="245"/>
      <c r="N411" s="211"/>
      <c r="O411" s="211"/>
      <c r="P411" s="211"/>
      <c r="Q411" s="211"/>
      <c r="R411" s="214"/>
      <c r="T411" s="216"/>
      <c r="U411" s="211"/>
      <c r="V411" s="211"/>
      <c r="W411" s="211"/>
      <c r="X411" s="211"/>
      <c r="Y411" s="211"/>
      <c r="Z411" s="211"/>
      <c r="AA411" s="217"/>
      <c r="AT411" s="218" t="s">
        <v>217</v>
      </c>
      <c r="AU411" s="218" t="s">
        <v>124</v>
      </c>
      <c r="AV411" s="215" t="s">
        <v>124</v>
      </c>
      <c r="AW411" s="215" t="s">
        <v>34</v>
      </c>
      <c r="AX411" s="215" t="s">
        <v>76</v>
      </c>
      <c r="AY411" s="218" t="s">
        <v>155</v>
      </c>
    </row>
    <row r="412" spans="2:51" s="224" customFormat="1" ht="22.5" customHeight="1">
      <c r="B412" s="219"/>
      <c r="C412" s="220"/>
      <c r="D412" s="220"/>
      <c r="E412" s="221" t="s">
        <v>5</v>
      </c>
      <c r="F412" s="336" t="s">
        <v>222</v>
      </c>
      <c r="G412" s="337"/>
      <c r="H412" s="337"/>
      <c r="I412" s="337"/>
      <c r="J412" s="220"/>
      <c r="K412" s="222">
        <v>2.533</v>
      </c>
      <c r="L412" s="246"/>
      <c r="M412" s="246"/>
      <c r="N412" s="220"/>
      <c r="O412" s="220"/>
      <c r="P412" s="220"/>
      <c r="Q412" s="220"/>
      <c r="R412" s="223"/>
      <c r="T412" s="225"/>
      <c r="U412" s="220"/>
      <c r="V412" s="220"/>
      <c r="W412" s="220"/>
      <c r="X412" s="220"/>
      <c r="Y412" s="220"/>
      <c r="Z412" s="220"/>
      <c r="AA412" s="226"/>
      <c r="AT412" s="227" t="s">
        <v>217</v>
      </c>
      <c r="AU412" s="227" t="s">
        <v>124</v>
      </c>
      <c r="AV412" s="224" t="s">
        <v>169</v>
      </c>
      <c r="AW412" s="224" t="s">
        <v>34</v>
      </c>
      <c r="AX412" s="224" t="s">
        <v>22</v>
      </c>
      <c r="AY412" s="227" t="s">
        <v>155</v>
      </c>
    </row>
    <row r="413" spans="2:65" s="110" customFormat="1" ht="31.5" customHeight="1">
      <c r="B413" s="111"/>
      <c r="C413" s="188" t="s">
        <v>543</v>
      </c>
      <c r="D413" s="188" t="s">
        <v>156</v>
      </c>
      <c r="E413" s="189" t="s">
        <v>544</v>
      </c>
      <c r="F413" s="316" t="s">
        <v>545</v>
      </c>
      <c r="G413" s="316"/>
      <c r="H413" s="316"/>
      <c r="I413" s="316"/>
      <c r="J413" s="190" t="s">
        <v>214</v>
      </c>
      <c r="K413" s="191">
        <v>100.6</v>
      </c>
      <c r="L413" s="317"/>
      <c r="M413" s="317"/>
      <c r="N413" s="318">
        <f>ROUND(L413*K413,2)</f>
        <v>0</v>
      </c>
      <c r="O413" s="318"/>
      <c r="P413" s="318"/>
      <c r="Q413" s="318"/>
      <c r="R413" s="115"/>
      <c r="T413" s="192" t="s">
        <v>5</v>
      </c>
      <c r="U413" s="193" t="s">
        <v>41</v>
      </c>
      <c r="V413" s="194">
        <v>0.3</v>
      </c>
      <c r="W413" s="194">
        <f>V413*K413</f>
        <v>30.179999999999996</v>
      </c>
      <c r="X413" s="194">
        <v>0</v>
      </c>
      <c r="Y413" s="194">
        <f>X413*K413</f>
        <v>0</v>
      </c>
      <c r="Z413" s="194">
        <v>0.068</v>
      </c>
      <c r="AA413" s="195">
        <f>Z413*K413</f>
        <v>6.8408</v>
      </c>
      <c r="AR413" s="100" t="s">
        <v>169</v>
      </c>
      <c r="AT413" s="100" t="s">
        <v>156</v>
      </c>
      <c r="AU413" s="100" t="s">
        <v>124</v>
      </c>
      <c r="AY413" s="100" t="s">
        <v>155</v>
      </c>
      <c r="BE413" s="196">
        <f>IF(U413="základní",N413,0)</f>
        <v>0</v>
      </c>
      <c r="BF413" s="196">
        <f>IF(U413="snížená",N413,0)</f>
        <v>0</v>
      </c>
      <c r="BG413" s="196">
        <f>IF(U413="zákl. přenesená",N413,0)</f>
        <v>0</v>
      </c>
      <c r="BH413" s="196">
        <f>IF(U413="sníž. přenesená",N413,0)</f>
        <v>0</v>
      </c>
      <c r="BI413" s="196">
        <f>IF(U413="nulová",N413,0)</f>
        <v>0</v>
      </c>
      <c r="BJ413" s="100" t="s">
        <v>22</v>
      </c>
      <c r="BK413" s="196">
        <f>ROUND(L413*K413,2)</f>
        <v>0</v>
      </c>
      <c r="BL413" s="100" t="s">
        <v>169</v>
      </c>
      <c r="BM413" s="100" t="s">
        <v>546</v>
      </c>
    </row>
    <row r="414" spans="2:51" s="206" customFormat="1" ht="22.5" customHeight="1">
      <c r="B414" s="201"/>
      <c r="C414" s="202"/>
      <c r="D414" s="202"/>
      <c r="E414" s="203" t="s">
        <v>5</v>
      </c>
      <c r="F414" s="342" t="s">
        <v>547</v>
      </c>
      <c r="G414" s="343"/>
      <c r="H414" s="343"/>
      <c r="I414" s="343"/>
      <c r="J414" s="202"/>
      <c r="K414" s="204" t="s">
        <v>5</v>
      </c>
      <c r="L414" s="244"/>
      <c r="M414" s="244"/>
      <c r="N414" s="202"/>
      <c r="O414" s="202"/>
      <c r="P414" s="202"/>
      <c r="Q414" s="202"/>
      <c r="R414" s="205"/>
      <c r="T414" s="207"/>
      <c r="U414" s="202"/>
      <c r="V414" s="202"/>
      <c r="W414" s="202"/>
      <c r="X414" s="202"/>
      <c r="Y414" s="202"/>
      <c r="Z414" s="202"/>
      <c r="AA414" s="208"/>
      <c r="AT414" s="209" t="s">
        <v>217</v>
      </c>
      <c r="AU414" s="209" t="s">
        <v>124</v>
      </c>
      <c r="AV414" s="206" t="s">
        <v>22</v>
      </c>
      <c r="AW414" s="206" t="s">
        <v>34</v>
      </c>
      <c r="AX414" s="206" t="s">
        <v>76</v>
      </c>
      <c r="AY414" s="209" t="s">
        <v>155</v>
      </c>
    </row>
    <row r="415" spans="2:51" s="206" customFormat="1" ht="22.5" customHeight="1">
      <c r="B415" s="201"/>
      <c r="C415" s="202"/>
      <c r="D415" s="202"/>
      <c r="E415" s="203" t="s">
        <v>5</v>
      </c>
      <c r="F415" s="349" t="s">
        <v>284</v>
      </c>
      <c r="G415" s="350"/>
      <c r="H415" s="350"/>
      <c r="I415" s="350"/>
      <c r="J415" s="202"/>
      <c r="K415" s="204" t="s">
        <v>5</v>
      </c>
      <c r="L415" s="244"/>
      <c r="M415" s="244"/>
      <c r="N415" s="202"/>
      <c r="O415" s="202"/>
      <c r="P415" s="202"/>
      <c r="Q415" s="202"/>
      <c r="R415" s="205"/>
      <c r="T415" s="207"/>
      <c r="U415" s="202"/>
      <c r="V415" s="202"/>
      <c r="W415" s="202"/>
      <c r="X415" s="202"/>
      <c r="Y415" s="202"/>
      <c r="Z415" s="202"/>
      <c r="AA415" s="208"/>
      <c r="AT415" s="209" t="s">
        <v>217</v>
      </c>
      <c r="AU415" s="209" t="s">
        <v>124</v>
      </c>
      <c r="AV415" s="206" t="s">
        <v>22</v>
      </c>
      <c r="AW415" s="206" t="s">
        <v>34</v>
      </c>
      <c r="AX415" s="206" t="s">
        <v>76</v>
      </c>
      <c r="AY415" s="209" t="s">
        <v>155</v>
      </c>
    </row>
    <row r="416" spans="2:51" s="215" customFormat="1" ht="44.25" customHeight="1">
      <c r="B416" s="210"/>
      <c r="C416" s="211"/>
      <c r="D416" s="211"/>
      <c r="E416" s="212" t="s">
        <v>5</v>
      </c>
      <c r="F416" s="347" t="s">
        <v>548</v>
      </c>
      <c r="G416" s="348"/>
      <c r="H416" s="348"/>
      <c r="I416" s="348"/>
      <c r="J416" s="211"/>
      <c r="K416" s="213">
        <v>46.6</v>
      </c>
      <c r="L416" s="245"/>
      <c r="M416" s="245"/>
      <c r="N416" s="211"/>
      <c r="O416" s="211"/>
      <c r="P416" s="211"/>
      <c r="Q416" s="211"/>
      <c r="R416" s="214"/>
      <c r="T416" s="216"/>
      <c r="U416" s="211"/>
      <c r="V416" s="211"/>
      <c r="W416" s="211"/>
      <c r="X416" s="211"/>
      <c r="Y416" s="211"/>
      <c r="Z416" s="211"/>
      <c r="AA416" s="217"/>
      <c r="AT416" s="218" t="s">
        <v>217</v>
      </c>
      <c r="AU416" s="218" t="s">
        <v>124</v>
      </c>
      <c r="AV416" s="215" t="s">
        <v>124</v>
      </c>
      <c r="AW416" s="215" t="s">
        <v>34</v>
      </c>
      <c r="AX416" s="215" t="s">
        <v>76</v>
      </c>
      <c r="AY416" s="218" t="s">
        <v>155</v>
      </c>
    </row>
    <row r="417" spans="2:51" s="215" customFormat="1" ht="44.25" customHeight="1">
      <c r="B417" s="210"/>
      <c r="C417" s="211"/>
      <c r="D417" s="211"/>
      <c r="E417" s="212" t="s">
        <v>5</v>
      </c>
      <c r="F417" s="347" t="s">
        <v>549</v>
      </c>
      <c r="G417" s="348"/>
      <c r="H417" s="348"/>
      <c r="I417" s="348"/>
      <c r="J417" s="211"/>
      <c r="K417" s="213">
        <v>54</v>
      </c>
      <c r="L417" s="245"/>
      <c r="M417" s="245"/>
      <c r="N417" s="211"/>
      <c r="O417" s="211"/>
      <c r="P417" s="211"/>
      <c r="Q417" s="211"/>
      <c r="R417" s="214"/>
      <c r="T417" s="216"/>
      <c r="U417" s="211"/>
      <c r="V417" s="211"/>
      <c r="W417" s="211"/>
      <c r="X417" s="211"/>
      <c r="Y417" s="211"/>
      <c r="Z417" s="211"/>
      <c r="AA417" s="217"/>
      <c r="AT417" s="218" t="s">
        <v>217</v>
      </c>
      <c r="AU417" s="218" t="s">
        <v>124</v>
      </c>
      <c r="AV417" s="215" t="s">
        <v>124</v>
      </c>
      <c r="AW417" s="215" t="s">
        <v>34</v>
      </c>
      <c r="AX417" s="215" t="s">
        <v>76</v>
      </c>
      <c r="AY417" s="218" t="s">
        <v>155</v>
      </c>
    </row>
    <row r="418" spans="2:51" s="224" customFormat="1" ht="22.5" customHeight="1">
      <c r="B418" s="219"/>
      <c r="C418" s="220"/>
      <c r="D418" s="220"/>
      <c r="E418" s="221" t="s">
        <v>5</v>
      </c>
      <c r="F418" s="336" t="s">
        <v>222</v>
      </c>
      <c r="G418" s="337"/>
      <c r="H418" s="337"/>
      <c r="I418" s="337"/>
      <c r="J418" s="220"/>
      <c r="K418" s="222">
        <v>100.6</v>
      </c>
      <c r="L418" s="246"/>
      <c r="M418" s="246"/>
      <c r="N418" s="220"/>
      <c r="O418" s="220"/>
      <c r="P418" s="220"/>
      <c r="Q418" s="220"/>
      <c r="R418" s="223"/>
      <c r="T418" s="225"/>
      <c r="U418" s="220"/>
      <c r="V418" s="220"/>
      <c r="W418" s="220"/>
      <c r="X418" s="220"/>
      <c r="Y418" s="220"/>
      <c r="Z418" s="220"/>
      <c r="AA418" s="226"/>
      <c r="AT418" s="227" t="s">
        <v>217</v>
      </c>
      <c r="AU418" s="227" t="s">
        <v>124</v>
      </c>
      <c r="AV418" s="224" t="s">
        <v>169</v>
      </c>
      <c r="AW418" s="224" t="s">
        <v>6</v>
      </c>
      <c r="AX418" s="224" t="s">
        <v>22</v>
      </c>
      <c r="AY418" s="227" t="s">
        <v>155</v>
      </c>
    </row>
    <row r="419" spans="2:65" s="110" customFormat="1" ht="22.5" customHeight="1">
      <c r="B419" s="111"/>
      <c r="C419" s="188" t="s">
        <v>550</v>
      </c>
      <c r="D419" s="188" t="s">
        <v>156</v>
      </c>
      <c r="E419" s="189" t="s">
        <v>551</v>
      </c>
      <c r="F419" s="316" t="s">
        <v>552</v>
      </c>
      <c r="G419" s="316"/>
      <c r="H419" s="316"/>
      <c r="I419" s="316"/>
      <c r="J419" s="190" t="s">
        <v>263</v>
      </c>
      <c r="K419" s="191">
        <v>86.949</v>
      </c>
      <c r="L419" s="317"/>
      <c r="M419" s="317"/>
      <c r="N419" s="318">
        <f>ROUND(L419*K419,2)</f>
        <v>0</v>
      </c>
      <c r="O419" s="318"/>
      <c r="P419" s="318"/>
      <c r="Q419" s="318"/>
      <c r="R419" s="115"/>
      <c r="T419" s="192" t="s">
        <v>5</v>
      </c>
      <c r="U419" s="193" t="s">
        <v>41</v>
      </c>
      <c r="V419" s="194">
        <v>0</v>
      </c>
      <c r="W419" s="194">
        <f>V419*K419</f>
        <v>0</v>
      </c>
      <c r="X419" s="194">
        <v>0</v>
      </c>
      <c r="Y419" s="194">
        <f>X419*K419</f>
        <v>0</v>
      </c>
      <c r="Z419" s="194">
        <v>0</v>
      </c>
      <c r="AA419" s="195">
        <f>Z419*K419</f>
        <v>0</v>
      </c>
      <c r="AR419" s="100" t="s">
        <v>169</v>
      </c>
      <c r="AT419" s="100" t="s">
        <v>156</v>
      </c>
      <c r="AU419" s="100" t="s">
        <v>124</v>
      </c>
      <c r="AY419" s="100" t="s">
        <v>155</v>
      </c>
      <c r="BE419" s="196">
        <f>IF(U419="základní",N419,0)</f>
        <v>0</v>
      </c>
      <c r="BF419" s="196">
        <f>IF(U419="snížená",N419,0)</f>
        <v>0</v>
      </c>
      <c r="BG419" s="196">
        <f>IF(U419="zákl. přenesená",N419,0)</f>
        <v>0</v>
      </c>
      <c r="BH419" s="196">
        <f>IF(U419="sníž. přenesená",N419,0)</f>
        <v>0</v>
      </c>
      <c r="BI419" s="196">
        <f>IF(U419="nulová",N419,0)</f>
        <v>0</v>
      </c>
      <c r="BJ419" s="100" t="s">
        <v>22</v>
      </c>
      <c r="BK419" s="196">
        <f>ROUND(L419*K419,2)</f>
        <v>0</v>
      </c>
      <c r="BL419" s="100" t="s">
        <v>169</v>
      </c>
      <c r="BM419" s="100" t="s">
        <v>553</v>
      </c>
    </row>
    <row r="420" spans="2:65" s="110" customFormat="1" ht="22.5" customHeight="1">
      <c r="B420" s="111"/>
      <c r="C420" s="188" t="s">
        <v>554</v>
      </c>
      <c r="D420" s="188" t="s">
        <v>156</v>
      </c>
      <c r="E420" s="189" t="s">
        <v>555</v>
      </c>
      <c r="F420" s="316" t="s">
        <v>556</v>
      </c>
      <c r="G420" s="316"/>
      <c r="H420" s="316"/>
      <c r="I420" s="316"/>
      <c r="J420" s="190" t="s">
        <v>263</v>
      </c>
      <c r="K420" s="191">
        <v>782.541</v>
      </c>
      <c r="L420" s="317"/>
      <c r="M420" s="317"/>
      <c r="N420" s="318">
        <f>ROUND(L420*K420,2)</f>
        <v>0</v>
      </c>
      <c r="O420" s="318"/>
      <c r="P420" s="318"/>
      <c r="Q420" s="318"/>
      <c r="R420" s="115"/>
      <c r="T420" s="192" t="s">
        <v>5</v>
      </c>
      <c r="U420" s="193" t="s">
        <v>41</v>
      </c>
      <c r="V420" s="194">
        <v>0</v>
      </c>
      <c r="W420" s="194">
        <f>V420*K420</f>
        <v>0</v>
      </c>
      <c r="X420" s="194">
        <v>0</v>
      </c>
      <c r="Y420" s="194">
        <f>X420*K420</f>
        <v>0</v>
      </c>
      <c r="Z420" s="194">
        <v>0</v>
      </c>
      <c r="AA420" s="195">
        <f>Z420*K420</f>
        <v>0</v>
      </c>
      <c r="AR420" s="100" t="s">
        <v>169</v>
      </c>
      <c r="AT420" s="100" t="s">
        <v>156</v>
      </c>
      <c r="AU420" s="100" t="s">
        <v>124</v>
      </c>
      <c r="AY420" s="100" t="s">
        <v>155</v>
      </c>
      <c r="BE420" s="196">
        <f>IF(U420="základní",N420,0)</f>
        <v>0</v>
      </c>
      <c r="BF420" s="196">
        <f>IF(U420="snížená",N420,0)</f>
        <v>0</v>
      </c>
      <c r="BG420" s="196">
        <f>IF(U420="zákl. přenesená",N420,0)</f>
        <v>0</v>
      </c>
      <c r="BH420" s="196">
        <f>IF(U420="sníž. přenesená",N420,0)</f>
        <v>0</v>
      </c>
      <c r="BI420" s="196">
        <f>IF(U420="nulová",N420,0)</f>
        <v>0</v>
      </c>
      <c r="BJ420" s="100" t="s">
        <v>22</v>
      </c>
      <c r="BK420" s="196">
        <f>ROUND(L420*K420,2)</f>
        <v>0</v>
      </c>
      <c r="BL420" s="100" t="s">
        <v>169</v>
      </c>
      <c r="BM420" s="100" t="s">
        <v>557</v>
      </c>
    </row>
    <row r="421" spans="2:47" s="110" customFormat="1" ht="22.5" customHeight="1">
      <c r="B421" s="111"/>
      <c r="C421" s="112"/>
      <c r="D421" s="112"/>
      <c r="E421" s="112"/>
      <c r="F421" s="338" t="s">
        <v>558</v>
      </c>
      <c r="G421" s="339"/>
      <c r="H421" s="339"/>
      <c r="I421" s="339"/>
      <c r="J421" s="112"/>
      <c r="K421" s="112"/>
      <c r="L421" s="247"/>
      <c r="M421" s="247"/>
      <c r="N421" s="112"/>
      <c r="O421" s="112"/>
      <c r="P421" s="112"/>
      <c r="Q421" s="112"/>
      <c r="R421" s="115"/>
      <c r="T421" s="233"/>
      <c r="U421" s="112"/>
      <c r="V421" s="112"/>
      <c r="W421" s="112"/>
      <c r="X421" s="112"/>
      <c r="Y421" s="112"/>
      <c r="Z421" s="112"/>
      <c r="AA421" s="234"/>
      <c r="AT421" s="100" t="s">
        <v>559</v>
      </c>
      <c r="AU421" s="100" t="s">
        <v>124</v>
      </c>
    </row>
    <row r="422" spans="2:65" s="110" customFormat="1" ht="31.5" customHeight="1">
      <c r="B422" s="111"/>
      <c r="C422" s="188" t="s">
        <v>560</v>
      </c>
      <c r="D422" s="188" t="s">
        <v>156</v>
      </c>
      <c r="E422" s="189" t="s">
        <v>561</v>
      </c>
      <c r="F422" s="316" t="s">
        <v>562</v>
      </c>
      <c r="G422" s="316"/>
      <c r="H422" s="316"/>
      <c r="I422" s="316"/>
      <c r="J422" s="190" t="s">
        <v>263</v>
      </c>
      <c r="K422" s="191">
        <v>86.949</v>
      </c>
      <c r="L422" s="317"/>
      <c r="M422" s="317"/>
      <c r="N422" s="318">
        <f>ROUND(L422*K422,2)</f>
        <v>0</v>
      </c>
      <c r="O422" s="318"/>
      <c r="P422" s="318"/>
      <c r="Q422" s="318"/>
      <c r="R422" s="115"/>
      <c r="T422" s="192" t="s">
        <v>5</v>
      </c>
      <c r="U422" s="193" t="s">
        <v>41</v>
      </c>
      <c r="V422" s="194">
        <v>0</v>
      </c>
      <c r="W422" s="194">
        <f>V422*K422</f>
        <v>0</v>
      </c>
      <c r="X422" s="194">
        <v>0</v>
      </c>
      <c r="Y422" s="194">
        <f>X422*K422</f>
        <v>0</v>
      </c>
      <c r="Z422" s="194">
        <v>0</v>
      </c>
      <c r="AA422" s="195">
        <f>Z422*K422</f>
        <v>0</v>
      </c>
      <c r="AR422" s="100" t="s">
        <v>169</v>
      </c>
      <c r="AT422" s="100" t="s">
        <v>156</v>
      </c>
      <c r="AU422" s="100" t="s">
        <v>124</v>
      </c>
      <c r="AY422" s="100" t="s">
        <v>155</v>
      </c>
      <c r="BE422" s="196">
        <f>IF(U422="základní",N422,0)</f>
        <v>0</v>
      </c>
      <c r="BF422" s="196">
        <f>IF(U422="snížená",N422,0)</f>
        <v>0</v>
      </c>
      <c r="BG422" s="196">
        <f>IF(U422="zákl. přenesená",N422,0)</f>
        <v>0</v>
      </c>
      <c r="BH422" s="196">
        <f>IF(U422="sníž. přenesená",N422,0)</f>
        <v>0</v>
      </c>
      <c r="BI422" s="196">
        <f>IF(U422="nulová",N422,0)</f>
        <v>0</v>
      </c>
      <c r="BJ422" s="100" t="s">
        <v>22</v>
      </c>
      <c r="BK422" s="196">
        <f>ROUND(L422*K422,2)</f>
        <v>0</v>
      </c>
      <c r="BL422" s="100" t="s">
        <v>169</v>
      </c>
      <c r="BM422" s="100" t="s">
        <v>563</v>
      </c>
    </row>
    <row r="423" spans="2:65" s="110" customFormat="1" ht="22.5" customHeight="1">
      <c r="B423" s="111"/>
      <c r="C423" s="188" t="s">
        <v>564</v>
      </c>
      <c r="D423" s="188" t="s">
        <v>156</v>
      </c>
      <c r="E423" s="189" t="s">
        <v>565</v>
      </c>
      <c r="F423" s="316" t="s">
        <v>566</v>
      </c>
      <c r="G423" s="316"/>
      <c r="H423" s="316"/>
      <c r="I423" s="316"/>
      <c r="J423" s="190" t="s">
        <v>263</v>
      </c>
      <c r="K423" s="191">
        <v>86.949</v>
      </c>
      <c r="L423" s="317"/>
      <c r="M423" s="317"/>
      <c r="N423" s="318">
        <f>ROUND(L423*K423,2)</f>
        <v>0</v>
      </c>
      <c r="O423" s="318"/>
      <c r="P423" s="318"/>
      <c r="Q423" s="318"/>
      <c r="R423" s="115"/>
      <c r="T423" s="192" t="s">
        <v>5</v>
      </c>
      <c r="U423" s="193" t="s">
        <v>41</v>
      </c>
      <c r="V423" s="194">
        <v>0</v>
      </c>
      <c r="W423" s="194">
        <f>V423*K423</f>
        <v>0</v>
      </c>
      <c r="X423" s="194">
        <v>0</v>
      </c>
      <c r="Y423" s="194">
        <f>X423*K423</f>
        <v>0</v>
      </c>
      <c r="Z423" s="194">
        <v>0</v>
      </c>
      <c r="AA423" s="195">
        <f>Z423*K423</f>
        <v>0</v>
      </c>
      <c r="AR423" s="100" t="s">
        <v>169</v>
      </c>
      <c r="AT423" s="100" t="s">
        <v>156</v>
      </c>
      <c r="AU423" s="100" t="s">
        <v>124</v>
      </c>
      <c r="AY423" s="100" t="s">
        <v>155</v>
      </c>
      <c r="BE423" s="196">
        <f>IF(U423="základní",N423,0)</f>
        <v>0</v>
      </c>
      <c r="BF423" s="196">
        <f>IF(U423="snížená",N423,0)</f>
        <v>0</v>
      </c>
      <c r="BG423" s="196">
        <f>IF(U423="zákl. přenesená",N423,0)</f>
        <v>0</v>
      </c>
      <c r="BH423" s="196">
        <f>IF(U423="sníž. přenesená",N423,0)</f>
        <v>0</v>
      </c>
      <c r="BI423" s="196">
        <f>IF(U423="nulová",N423,0)</f>
        <v>0</v>
      </c>
      <c r="BJ423" s="100" t="s">
        <v>22</v>
      </c>
      <c r="BK423" s="196">
        <f>ROUND(L423*K423,2)</f>
        <v>0</v>
      </c>
      <c r="BL423" s="100" t="s">
        <v>169</v>
      </c>
      <c r="BM423" s="100" t="s">
        <v>567</v>
      </c>
    </row>
    <row r="424" spans="2:63" s="180" customFormat="1" ht="29.85" customHeight="1">
      <c r="B424" s="176"/>
      <c r="C424" s="177"/>
      <c r="D424" s="187" t="s">
        <v>191</v>
      </c>
      <c r="E424" s="187"/>
      <c r="F424" s="187"/>
      <c r="G424" s="187"/>
      <c r="H424" s="187"/>
      <c r="I424" s="187"/>
      <c r="J424" s="187"/>
      <c r="K424" s="187"/>
      <c r="L424" s="200"/>
      <c r="M424" s="200"/>
      <c r="N424" s="314">
        <f>BK424</f>
        <v>0</v>
      </c>
      <c r="O424" s="315"/>
      <c r="P424" s="315"/>
      <c r="Q424" s="315"/>
      <c r="R424" s="179"/>
      <c r="T424" s="181"/>
      <c r="U424" s="177"/>
      <c r="V424" s="177"/>
      <c r="W424" s="182">
        <f>W425</f>
        <v>78.940088</v>
      </c>
      <c r="X424" s="177"/>
      <c r="Y424" s="182">
        <f>Y425</f>
        <v>0</v>
      </c>
      <c r="Z424" s="177"/>
      <c r="AA424" s="183">
        <f>AA425</f>
        <v>0</v>
      </c>
      <c r="AR424" s="184" t="s">
        <v>22</v>
      </c>
      <c r="AT424" s="185" t="s">
        <v>75</v>
      </c>
      <c r="AU424" s="185" t="s">
        <v>22</v>
      </c>
      <c r="AY424" s="184" t="s">
        <v>155</v>
      </c>
      <c r="BK424" s="186">
        <f>BK425</f>
        <v>0</v>
      </c>
    </row>
    <row r="425" spans="2:65" s="110" customFormat="1" ht="22.5" customHeight="1">
      <c r="B425" s="111"/>
      <c r="C425" s="188" t="s">
        <v>568</v>
      </c>
      <c r="D425" s="188" t="s">
        <v>156</v>
      </c>
      <c r="E425" s="189" t="s">
        <v>569</v>
      </c>
      <c r="F425" s="316" t="s">
        <v>570</v>
      </c>
      <c r="G425" s="316"/>
      <c r="H425" s="316"/>
      <c r="I425" s="316"/>
      <c r="J425" s="190" t="s">
        <v>263</v>
      </c>
      <c r="K425" s="191">
        <v>240.671</v>
      </c>
      <c r="L425" s="317"/>
      <c r="M425" s="317"/>
      <c r="N425" s="318">
        <f>ROUND(L425*K425,2)</f>
        <v>0</v>
      </c>
      <c r="O425" s="318"/>
      <c r="P425" s="318"/>
      <c r="Q425" s="318"/>
      <c r="R425" s="115"/>
      <c r="T425" s="192" t="s">
        <v>5</v>
      </c>
      <c r="U425" s="193" t="s">
        <v>41</v>
      </c>
      <c r="V425" s="194">
        <v>0.328</v>
      </c>
      <c r="W425" s="194">
        <f>V425*K425</f>
        <v>78.940088</v>
      </c>
      <c r="X425" s="194">
        <v>0</v>
      </c>
      <c r="Y425" s="194">
        <f>X425*K425</f>
        <v>0</v>
      </c>
      <c r="Z425" s="194">
        <v>0</v>
      </c>
      <c r="AA425" s="195">
        <f>Z425*K425</f>
        <v>0</v>
      </c>
      <c r="AR425" s="100" t="s">
        <v>169</v>
      </c>
      <c r="AT425" s="100" t="s">
        <v>156</v>
      </c>
      <c r="AU425" s="100" t="s">
        <v>124</v>
      </c>
      <c r="AY425" s="100" t="s">
        <v>155</v>
      </c>
      <c r="BE425" s="196">
        <f>IF(U425="základní",N425,0)</f>
        <v>0</v>
      </c>
      <c r="BF425" s="196">
        <f>IF(U425="snížená",N425,0)</f>
        <v>0</v>
      </c>
      <c r="BG425" s="196">
        <f>IF(U425="zákl. přenesená",N425,0)</f>
        <v>0</v>
      </c>
      <c r="BH425" s="196">
        <f>IF(U425="sníž. přenesená",N425,0)</f>
        <v>0</v>
      </c>
      <c r="BI425" s="196">
        <f>IF(U425="nulová",N425,0)</f>
        <v>0</v>
      </c>
      <c r="BJ425" s="100" t="s">
        <v>22</v>
      </c>
      <c r="BK425" s="196">
        <f>ROUND(L425*K425,2)</f>
        <v>0</v>
      </c>
      <c r="BL425" s="100" t="s">
        <v>169</v>
      </c>
      <c r="BM425" s="100" t="s">
        <v>571</v>
      </c>
    </row>
    <row r="426" spans="2:63" s="180" customFormat="1" ht="37.35" customHeight="1">
      <c r="B426" s="176"/>
      <c r="C426" s="177"/>
      <c r="D426" s="178" t="s">
        <v>192</v>
      </c>
      <c r="E426" s="178"/>
      <c r="F426" s="178"/>
      <c r="G426" s="178"/>
      <c r="H426" s="178"/>
      <c r="I426" s="178"/>
      <c r="J426" s="178"/>
      <c r="K426" s="178"/>
      <c r="L426" s="248"/>
      <c r="M426" s="248"/>
      <c r="N426" s="340">
        <f>BK426</f>
        <v>0</v>
      </c>
      <c r="O426" s="341"/>
      <c r="P426" s="341"/>
      <c r="Q426" s="341"/>
      <c r="R426" s="179"/>
      <c r="T426" s="181"/>
      <c r="U426" s="177"/>
      <c r="V426" s="177"/>
      <c r="W426" s="182">
        <f>W427+W454+W513+W529+W619+W641+W667+W714+W745+W763+W783+W805</f>
        <v>4308.4932229999995</v>
      </c>
      <c r="X426" s="177"/>
      <c r="Y426" s="182">
        <f>Y427+Y454+Y513+Y529+Y619+Y641+Y667+Y714+Y745+Y763+Y783+Y805</f>
        <v>179.04575085</v>
      </c>
      <c r="Z426" s="177"/>
      <c r="AA426" s="183">
        <f>AA427+AA454+AA513+AA529+AA619+AA641+AA667+AA714+AA745+AA763+AA783+AA805</f>
        <v>0</v>
      </c>
      <c r="AR426" s="184" t="s">
        <v>124</v>
      </c>
      <c r="AT426" s="185" t="s">
        <v>75</v>
      </c>
      <c r="AU426" s="185" t="s">
        <v>76</v>
      </c>
      <c r="AY426" s="184" t="s">
        <v>155</v>
      </c>
      <c r="BK426" s="186">
        <f>BK427+BK454+BK513+BK529+BK619+BK641+BK667+BK714+BK745+BK763+BK783+BK805</f>
        <v>0</v>
      </c>
    </row>
    <row r="427" spans="2:63" s="180" customFormat="1" ht="19.9" customHeight="1">
      <c r="B427" s="176"/>
      <c r="C427" s="177"/>
      <c r="D427" s="187" t="s">
        <v>193</v>
      </c>
      <c r="E427" s="187"/>
      <c r="F427" s="187"/>
      <c r="G427" s="187"/>
      <c r="H427" s="187"/>
      <c r="I427" s="187"/>
      <c r="J427" s="187"/>
      <c r="K427" s="187"/>
      <c r="L427" s="200"/>
      <c r="M427" s="200"/>
      <c r="N427" s="300">
        <f>BK427</f>
        <v>0</v>
      </c>
      <c r="O427" s="301"/>
      <c r="P427" s="301"/>
      <c r="Q427" s="301"/>
      <c r="R427" s="179"/>
      <c r="T427" s="181"/>
      <c r="U427" s="177"/>
      <c r="V427" s="177"/>
      <c r="W427" s="182">
        <f>SUM(W428:W453)</f>
        <v>242.01169999999996</v>
      </c>
      <c r="X427" s="177"/>
      <c r="Y427" s="182">
        <f>SUM(Y428:Y453)</f>
        <v>78.8588858</v>
      </c>
      <c r="Z427" s="177"/>
      <c r="AA427" s="183">
        <f>SUM(AA428:AA453)</f>
        <v>0</v>
      </c>
      <c r="AR427" s="184" t="s">
        <v>124</v>
      </c>
      <c r="AT427" s="185" t="s">
        <v>75</v>
      </c>
      <c r="AU427" s="185" t="s">
        <v>22</v>
      </c>
      <c r="AY427" s="184" t="s">
        <v>155</v>
      </c>
      <c r="BK427" s="186">
        <f>SUM(BK428:BK453)</f>
        <v>0</v>
      </c>
    </row>
    <row r="428" spans="2:65" s="110" customFormat="1" ht="31.5" customHeight="1">
      <c r="B428" s="111"/>
      <c r="C428" s="188" t="s">
        <v>572</v>
      </c>
      <c r="D428" s="188" t="s">
        <v>156</v>
      </c>
      <c r="E428" s="189" t="s">
        <v>573</v>
      </c>
      <c r="F428" s="316" t="s">
        <v>574</v>
      </c>
      <c r="G428" s="316"/>
      <c r="H428" s="316"/>
      <c r="I428" s="316"/>
      <c r="J428" s="190" t="s">
        <v>214</v>
      </c>
      <c r="K428" s="191">
        <v>61.9</v>
      </c>
      <c r="L428" s="317"/>
      <c r="M428" s="317"/>
      <c r="N428" s="318">
        <f>ROUND(L428*K428,2)</f>
        <v>0</v>
      </c>
      <c r="O428" s="318"/>
      <c r="P428" s="318"/>
      <c r="Q428" s="318"/>
      <c r="R428" s="115"/>
      <c r="T428" s="192" t="s">
        <v>5</v>
      </c>
      <c r="U428" s="193" t="s">
        <v>41</v>
      </c>
      <c r="V428" s="194">
        <v>0.024</v>
      </c>
      <c r="W428" s="194">
        <f>V428*K428</f>
        <v>1.4856</v>
      </c>
      <c r="X428" s="194">
        <v>0</v>
      </c>
      <c r="Y428" s="194">
        <f>X428*K428</f>
        <v>0</v>
      </c>
      <c r="Z428" s="194">
        <v>0</v>
      </c>
      <c r="AA428" s="195">
        <f>Z428*K428</f>
        <v>0</v>
      </c>
      <c r="AR428" s="100" t="s">
        <v>280</v>
      </c>
      <c r="AT428" s="100" t="s">
        <v>156</v>
      </c>
      <c r="AU428" s="100" t="s">
        <v>124</v>
      </c>
      <c r="AY428" s="100" t="s">
        <v>155</v>
      </c>
      <c r="BE428" s="196">
        <f>IF(U428="základní",N428,0)</f>
        <v>0</v>
      </c>
      <c r="BF428" s="196">
        <f>IF(U428="snížená",N428,0)</f>
        <v>0</v>
      </c>
      <c r="BG428" s="196">
        <f>IF(U428="zákl. přenesená",N428,0)</f>
        <v>0</v>
      </c>
      <c r="BH428" s="196">
        <f>IF(U428="sníž. přenesená",N428,0)</f>
        <v>0</v>
      </c>
      <c r="BI428" s="196">
        <f>IF(U428="nulová",N428,0)</f>
        <v>0</v>
      </c>
      <c r="BJ428" s="100" t="s">
        <v>22</v>
      </c>
      <c r="BK428" s="196">
        <f>ROUND(L428*K428,2)</f>
        <v>0</v>
      </c>
      <c r="BL428" s="100" t="s">
        <v>280</v>
      </c>
      <c r="BM428" s="100" t="s">
        <v>575</v>
      </c>
    </row>
    <row r="429" spans="2:51" s="206" customFormat="1" ht="22.5" customHeight="1">
      <c r="B429" s="201"/>
      <c r="C429" s="202"/>
      <c r="D429" s="202"/>
      <c r="E429" s="203" t="s">
        <v>5</v>
      </c>
      <c r="F429" s="342" t="s">
        <v>327</v>
      </c>
      <c r="G429" s="343"/>
      <c r="H429" s="343"/>
      <c r="I429" s="343"/>
      <c r="J429" s="202"/>
      <c r="K429" s="204" t="s">
        <v>5</v>
      </c>
      <c r="L429" s="244"/>
      <c r="M429" s="244"/>
      <c r="N429" s="202"/>
      <c r="O429" s="202"/>
      <c r="P429" s="202"/>
      <c r="Q429" s="202"/>
      <c r="R429" s="205"/>
      <c r="T429" s="207"/>
      <c r="U429" s="202"/>
      <c r="V429" s="202"/>
      <c r="W429" s="202"/>
      <c r="X429" s="202"/>
      <c r="Y429" s="202"/>
      <c r="Z429" s="202"/>
      <c r="AA429" s="208"/>
      <c r="AT429" s="209" t="s">
        <v>217</v>
      </c>
      <c r="AU429" s="209" t="s">
        <v>124</v>
      </c>
      <c r="AV429" s="206" t="s">
        <v>22</v>
      </c>
      <c r="AW429" s="206" t="s">
        <v>34</v>
      </c>
      <c r="AX429" s="206" t="s">
        <v>76</v>
      </c>
      <c r="AY429" s="209" t="s">
        <v>155</v>
      </c>
    </row>
    <row r="430" spans="2:51" s="215" customFormat="1" ht="22.5" customHeight="1">
      <c r="B430" s="210"/>
      <c r="C430" s="211"/>
      <c r="D430" s="211"/>
      <c r="E430" s="212" t="s">
        <v>5</v>
      </c>
      <c r="F430" s="347" t="s">
        <v>576</v>
      </c>
      <c r="G430" s="348"/>
      <c r="H430" s="348"/>
      <c r="I430" s="348"/>
      <c r="J430" s="211"/>
      <c r="K430" s="213">
        <v>61.9</v>
      </c>
      <c r="L430" s="245"/>
      <c r="M430" s="245"/>
      <c r="N430" s="211"/>
      <c r="O430" s="211"/>
      <c r="P430" s="211"/>
      <c r="Q430" s="211"/>
      <c r="R430" s="214"/>
      <c r="T430" s="216"/>
      <c r="U430" s="211"/>
      <c r="V430" s="211"/>
      <c r="W430" s="211"/>
      <c r="X430" s="211"/>
      <c r="Y430" s="211"/>
      <c r="Z430" s="211"/>
      <c r="AA430" s="217"/>
      <c r="AT430" s="218" t="s">
        <v>217</v>
      </c>
      <c r="AU430" s="218" t="s">
        <v>124</v>
      </c>
      <c r="AV430" s="215" t="s">
        <v>124</v>
      </c>
      <c r="AW430" s="215" t="s">
        <v>34</v>
      </c>
      <c r="AX430" s="215" t="s">
        <v>76</v>
      </c>
      <c r="AY430" s="218" t="s">
        <v>155</v>
      </c>
    </row>
    <row r="431" spans="2:51" s="224" customFormat="1" ht="22.5" customHeight="1">
      <c r="B431" s="219"/>
      <c r="C431" s="220"/>
      <c r="D431" s="220"/>
      <c r="E431" s="221" t="s">
        <v>5</v>
      </c>
      <c r="F431" s="336" t="s">
        <v>222</v>
      </c>
      <c r="G431" s="337"/>
      <c r="H431" s="337"/>
      <c r="I431" s="337"/>
      <c r="J431" s="220"/>
      <c r="K431" s="222">
        <v>61.9</v>
      </c>
      <c r="L431" s="246"/>
      <c r="M431" s="246"/>
      <c r="N431" s="220"/>
      <c r="O431" s="220"/>
      <c r="P431" s="220"/>
      <c r="Q431" s="220"/>
      <c r="R431" s="223"/>
      <c r="T431" s="225"/>
      <c r="U431" s="220"/>
      <c r="V431" s="220"/>
      <c r="W431" s="220"/>
      <c r="X431" s="220"/>
      <c r="Y431" s="220"/>
      <c r="Z431" s="220"/>
      <c r="AA431" s="226"/>
      <c r="AT431" s="227" t="s">
        <v>217</v>
      </c>
      <c r="AU431" s="227" t="s">
        <v>124</v>
      </c>
      <c r="AV431" s="224" t="s">
        <v>169</v>
      </c>
      <c r="AW431" s="224" t="s">
        <v>34</v>
      </c>
      <c r="AX431" s="224" t="s">
        <v>22</v>
      </c>
      <c r="AY431" s="227" t="s">
        <v>155</v>
      </c>
    </row>
    <row r="432" spans="2:65" s="110" customFormat="1" ht="22.5" customHeight="1">
      <c r="B432" s="111"/>
      <c r="C432" s="228" t="s">
        <v>577</v>
      </c>
      <c r="D432" s="228" t="s">
        <v>300</v>
      </c>
      <c r="E432" s="229" t="s">
        <v>578</v>
      </c>
      <c r="F432" s="344" t="s">
        <v>579</v>
      </c>
      <c r="G432" s="344"/>
      <c r="H432" s="344"/>
      <c r="I432" s="344"/>
      <c r="J432" s="230" t="s">
        <v>580</v>
      </c>
      <c r="K432" s="231">
        <v>0.019</v>
      </c>
      <c r="L432" s="345"/>
      <c r="M432" s="345"/>
      <c r="N432" s="346">
        <f>ROUND(L432*K432,2)</f>
        <v>0</v>
      </c>
      <c r="O432" s="318"/>
      <c r="P432" s="318"/>
      <c r="Q432" s="318"/>
      <c r="R432" s="115"/>
      <c r="T432" s="192" t="s">
        <v>5</v>
      </c>
      <c r="U432" s="193" t="s">
        <v>41</v>
      </c>
      <c r="V432" s="194">
        <v>0</v>
      </c>
      <c r="W432" s="194">
        <f>V432*K432</f>
        <v>0</v>
      </c>
      <c r="X432" s="194">
        <v>0.001</v>
      </c>
      <c r="Y432" s="194">
        <f>X432*K432</f>
        <v>1.9E-05</v>
      </c>
      <c r="Z432" s="194">
        <v>0</v>
      </c>
      <c r="AA432" s="195">
        <f>Z432*K432</f>
        <v>0</v>
      </c>
      <c r="AR432" s="100" t="s">
        <v>388</v>
      </c>
      <c r="AT432" s="100" t="s">
        <v>300</v>
      </c>
      <c r="AU432" s="100" t="s">
        <v>124</v>
      </c>
      <c r="AY432" s="100" t="s">
        <v>155</v>
      </c>
      <c r="BE432" s="196">
        <f>IF(U432="základní",N432,0)</f>
        <v>0</v>
      </c>
      <c r="BF432" s="196">
        <f>IF(U432="snížená",N432,0)</f>
        <v>0</v>
      </c>
      <c r="BG432" s="196">
        <f>IF(U432="zákl. přenesená",N432,0)</f>
        <v>0</v>
      </c>
      <c r="BH432" s="196">
        <f>IF(U432="sníž. přenesená",N432,0)</f>
        <v>0</v>
      </c>
      <c r="BI432" s="196">
        <f>IF(U432="nulová",N432,0)</f>
        <v>0</v>
      </c>
      <c r="BJ432" s="100" t="s">
        <v>22</v>
      </c>
      <c r="BK432" s="196">
        <f>ROUND(L432*K432,2)</f>
        <v>0</v>
      </c>
      <c r="BL432" s="100" t="s">
        <v>280</v>
      </c>
      <c r="BM432" s="100" t="s">
        <v>581</v>
      </c>
    </row>
    <row r="433" spans="2:65" s="110" customFormat="1" ht="31.5" customHeight="1">
      <c r="B433" s="111"/>
      <c r="C433" s="188" t="s">
        <v>582</v>
      </c>
      <c r="D433" s="188" t="s">
        <v>156</v>
      </c>
      <c r="E433" s="189" t="s">
        <v>583</v>
      </c>
      <c r="F433" s="316" t="s">
        <v>584</v>
      </c>
      <c r="G433" s="316"/>
      <c r="H433" s="316"/>
      <c r="I433" s="316"/>
      <c r="J433" s="190" t="s">
        <v>214</v>
      </c>
      <c r="K433" s="191">
        <v>61.9</v>
      </c>
      <c r="L433" s="317"/>
      <c r="M433" s="317"/>
      <c r="N433" s="318">
        <f>ROUND(L433*K433,2)</f>
        <v>0</v>
      </c>
      <c r="O433" s="318"/>
      <c r="P433" s="318"/>
      <c r="Q433" s="318"/>
      <c r="R433" s="115"/>
      <c r="T433" s="192" t="s">
        <v>5</v>
      </c>
      <c r="U433" s="193" t="s">
        <v>41</v>
      </c>
      <c r="V433" s="194">
        <v>0.179</v>
      </c>
      <c r="W433" s="194">
        <f>V433*K433</f>
        <v>11.0801</v>
      </c>
      <c r="X433" s="194">
        <v>0.00088</v>
      </c>
      <c r="Y433" s="194">
        <f>X433*K433</f>
        <v>0.054472</v>
      </c>
      <c r="Z433" s="194">
        <v>0</v>
      </c>
      <c r="AA433" s="195">
        <f>Z433*K433</f>
        <v>0</v>
      </c>
      <c r="AR433" s="100" t="s">
        <v>280</v>
      </c>
      <c r="AT433" s="100" t="s">
        <v>156</v>
      </c>
      <c r="AU433" s="100" t="s">
        <v>124</v>
      </c>
      <c r="AY433" s="100" t="s">
        <v>155</v>
      </c>
      <c r="BE433" s="196">
        <f>IF(U433="základní",N433,0)</f>
        <v>0</v>
      </c>
      <c r="BF433" s="196">
        <f>IF(U433="snížená",N433,0)</f>
        <v>0</v>
      </c>
      <c r="BG433" s="196">
        <f>IF(U433="zákl. přenesená",N433,0)</f>
        <v>0</v>
      </c>
      <c r="BH433" s="196">
        <f>IF(U433="sníž. přenesená",N433,0)</f>
        <v>0</v>
      </c>
      <c r="BI433" s="196">
        <f>IF(U433="nulová",N433,0)</f>
        <v>0</v>
      </c>
      <c r="BJ433" s="100" t="s">
        <v>22</v>
      </c>
      <c r="BK433" s="196">
        <f>ROUND(L433*K433,2)</f>
        <v>0</v>
      </c>
      <c r="BL433" s="100" t="s">
        <v>280</v>
      </c>
      <c r="BM433" s="100" t="s">
        <v>585</v>
      </c>
    </row>
    <row r="434" spans="2:65" s="110" customFormat="1" ht="31.5" customHeight="1">
      <c r="B434" s="111"/>
      <c r="C434" s="228" t="s">
        <v>586</v>
      </c>
      <c r="D434" s="228" t="s">
        <v>300</v>
      </c>
      <c r="E434" s="229" t="s">
        <v>587</v>
      </c>
      <c r="F434" s="344" t="s">
        <v>588</v>
      </c>
      <c r="G434" s="344"/>
      <c r="H434" s="344"/>
      <c r="I434" s="344"/>
      <c r="J434" s="230" t="s">
        <v>214</v>
      </c>
      <c r="K434" s="231">
        <v>71.185</v>
      </c>
      <c r="L434" s="345"/>
      <c r="M434" s="345"/>
      <c r="N434" s="346">
        <f>ROUND(L434*K434,2)</f>
        <v>0</v>
      </c>
      <c r="O434" s="318"/>
      <c r="P434" s="318"/>
      <c r="Q434" s="318"/>
      <c r="R434" s="115"/>
      <c r="T434" s="192" t="s">
        <v>5</v>
      </c>
      <c r="U434" s="193" t="s">
        <v>41</v>
      </c>
      <c r="V434" s="194">
        <v>0</v>
      </c>
      <c r="W434" s="194">
        <f>V434*K434</f>
        <v>0</v>
      </c>
      <c r="X434" s="194">
        <v>0.00388</v>
      </c>
      <c r="Y434" s="194">
        <f>X434*K434</f>
        <v>0.27619780000000005</v>
      </c>
      <c r="Z434" s="194">
        <v>0</v>
      </c>
      <c r="AA434" s="195">
        <f>Z434*K434</f>
        <v>0</v>
      </c>
      <c r="AR434" s="100" t="s">
        <v>388</v>
      </c>
      <c r="AT434" s="100" t="s">
        <v>300</v>
      </c>
      <c r="AU434" s="100" t="s">
        <v>124</v>
      </c>
      <c r="AY434" s="100" t="s">
        <v>155</v>
      </c>
      <c r="BE434" s="196">
        <f>IF(U434="základní",N434,0)</f>
        <v>0</v>
      </c>
      <c r="BF434" s="196">
        <f>IF(U434="snížená",N434,0)</f>
        <v>0</v>
      </c>
      <c r="BG434" s="196">
        <f>IF(U434="zákl. přenesená",N434,0)</f>
        <v>0</v>
      </c>
      <c r="BH434" s="196">
        <f>IF(U434="sníž. přenesená",N434,0)</f>
        <v>0</v>
      </c>
      <c r="BI434" s="196">
        <f>IF(U434="nulová",N434,0)</f>
        <v>0</v>
      </c>
      <c r="BJ434" s="100" t="s">
        <v>22</v>
      </c>
      <c r="BK434" s="196">
        <f>ROUND(L434*K434,2)</f>
        <v>0</v>
      </c>
      <c r="BL434" s="100" t="s">
        <v>280</v>
      </c>
      <c r="BM434" s="100" t="s">
        <v>589</v>
      </c>
    </row>
    <row r="435" spans="2:65" s="110" customFormat="1" ht="31.5" customHeight="1">
      <c r="B435" s="111"/>
      <c r="C435" s="188" t="s">
        <v>590</v>
      </c>
      <c r="D435" s="188" t="s">
        <v>156</v>
      </c>
      <c r="E435" s="189" t="s">
        <v>591</v>
      </c>
      <c r="F435" s="316" t="s">
        <v>592</v>
      </c>
      <c r="G435" s="316"/>
      <c r="H435" s="316"/>
      <c r="I435" s="316"/>
      <c r="J435" s="190" t="s">
        <v>214</v>
      </c>
      <c r="K435" s="191">
        <v>607</v>
      </c>
      <c r="L435" s="317"/>
      <c r="M435" s="317"/>
      <c r="N435" s="318">
        <f>ROUND(L435*K435,2)</f>
        <v>0</v>
      </c>
      <c r="O435" s="318"/>
      <c r="P435" s="318"/>
      <c r="Q435" s="318"/>
      <c r="R435" s="115"/>
      <c r="T435" s="192" t="s">
        <v>5</v>
      </c>
      <c r="U435" s="193" t="s">
        <v>41</v>
      </c>
      <c r="V435" s="194">
        <v>0.06</v>
      </c>
      <c r="W435" s="194">
        <f>V435*K435</f>
        <v>36.42</v>
      </c>
      <c r="X435" s="194">
        <v>0.00019</v>
      </c>
      <c r="Y435" s="194">
        <f>X435*K435</f>
        <v>0.11533</v>
      </c>
      <c r="Z435" s="194">
        <v>0</v>
      </c>
      <c r="AA435" s="195">
        <f>Z435*K435</f>
        <v>0</v>
      </c>
      <c r="AR435" s="100" t="s">
        <v>280</v>
      </c>
      <c r="AT435" s="100" t="s">
        <v>156</v>
      </c>
      <c r="AU435" s="100" t="s">
        <v>124</v>
      </c>
      <c r="AY435" s="100" t="s">
        <v>155</v>
      </c>
      <c r="BE435" s="196">
        <f>IF(U435="základní",N435,0)</f>
        <v>0</v>
      </c>
      <c r="BF435" s="196">
        <f>IF(U435="snížená",N435,0)</f>
        <v>0</v>
      </c>
      <c r="BG435" s="196">
        <f>IF(U435="zákl. přenesená",N435,0)</f>
        <v>0</v>
      </c>
      <c r="BH435" s="196">
        <f>IF(U435="sníž. přenesená",N435,0)</f>
        <v>0</v>
      </c>
      <c r="BI435" s="196">
        <f>IF(U435="nulová",N435,0)</f>
        <v>0</v>
      </c>
      <c r="BJ435" s="100" t="s">
        <v>22</v>
      </c>
      <c r="BK435" s="196">
        <f>ROUND(L435*K435,2)</f>
        <v>0</v>
      </c>
      <c r="BL435" s="100" t="s">
        <v>280</v>
      </c>
      <c r="BM435" s="100" t="s">
        <v>593</v>
      </c>
    </row>
    <row r="436" spans="2:65" s="110" customFormat="1" ht="22.5" customHeight="1">
      <c r="B436" s="111"/>
      <c r="C436" s="228" t="s">
        <v>594</v>
      </c>
      <c r="D436" s="228" t="s">
        <v>300</v>
      </c>
      <c r="E436" s="229" t="s">
        <v>595</v>
      </c>
      <c r="F436" s="344" t="s">
        <v>596</v>
      </c>
      <c r="G436" s="344"/>
      <c r="H436" s="344"/>
      <c r="I436" s="344"/>
      <c r="J436" s="230" t="s">
        <v>214</v>
      </c>
      <c r="K436" s="231">
        <v>637.35</v>
      </c>
      <c r="L436" s="345"/>
      <c r="M436" s="345"/>
      <c r="N436" s="346">
        <f>ROUND(L436*K436,2)</f>
        <v>0</v>
      </c>
      <c r="O436" s="318"/>
      <c r="P436" s="318"/>
      <c r="Q436" s="318"/>
      <c r="R436" s="115"/>
      <c r="T436" s="192" t="s">
        <v>5</v>
      </c>
      <c r="U436" s="193" t="s">
        <v>41</v>
      </c>
      <c r="V436" s="194">
        <v>0</v>
      </c>
      <c r="W436" s="194">
        <f>V436*K436</f>
        <v>0</v>
      </c>
      <c r="X436" s="194">
        <v>0.002</v>
      </c>
      <c r="Y436" s="194">
        <f>X436*K436</f>
        <v>1.2747000000000002</v>
      </c>
      <c r="Z436" s="194">
        <v>0</v>
      </c>
      <c r="AA436" s="195">
        <f>Z436*K436</f>
        <v>0</v>
      </c>
      <c r="AR436" s="100" t="s">
        <v>388</v>
      </c>
      <c r="AT436" s="100" t="s">
        <v>300</v>
      </c>
      <c r="AU436" s="100" t="s">
        <v>124</v>
      </c>
      <c r="AY436" s="100" t="s">
        <v>155</v>
      </c>
      <c r="BE436" s="196">
        <f>IF(U436="základní",N436,0)</f>
        <v>0</v>
      </c>
      <c r="BF436" s="196">
        <f>IF(U436="snížená",N436,0)</f>
        <v>0</v>
      </c>
      <c r="BG436" s="196">
        <f>IF(U436="zákl. přenesená",N436,0)</f>
        <v>0</v>
      </c>
      <c r="BH436" s="196">
        <f>IF(U436="sníž. přenesená",N436,0)</f>
        <v>0</v>
      </c>
      <c r="BI436" s="196">
        <f>IF(U436="nulová",N436,0)</f>
        <v>0</v>
      </c>
      <c r="BJ436" s="100" t="s">
        <v>22</v>
      </c>
      <c r="BK436" s="196">
        <f>ROUND(L436*K436,2)</f>
        <v>0</v>
      </c>
      <c r="BL436" s="100" t="s">
        <v>280</v>
      </c>
      <c r="BM436" s="100" t="s">
        <v>597</v>
      </c>
    </row>
    <row r="437" spans="2:51" s="206" customFormat="1" ht="22.5" customHeight="1">
      <c r="B437" s="201"/>
      <c r="C437" s="202"/>
      <c r="D437" s="202"/>
      <c r="E437" s="203" t="s">
        <v>5</v>
      </c>
      <c r="F437" s="342" t="s">
        <v>327</v>
      </c>
      <c r="G437" s="343"/>
      <c r="H437" s="343"/>
      <c r="I437" s="343"/>
      <c r="J437" s="202"/>
      <c r="K437" s="204" t="s">
        <v>5</v>
      </c>
      <c r="L437" s="244"/>
      <c r="M437" s="244"/>
      <c r="N437" s="202"/>
      <c r="O437" s="202"/>
      <c r="P437" s="202"/>
      <c r="Q437" s="202"/>
      <c r="R437" s="205"/>
      <c r="T437" s="207"/>
      <c r="U437" s="202"/>
      <c r="V437" s="202"/>
      <c r="W437" s="202"/>
      <c r="X437" s="202"/>
      <c r="Y437" s="202"/>
      <c r="Z437" s="202"/>
      <c r="AA437" s="208"/>
      <c r="AT437" s="209" t="s">
        <v>217</v>
      </c>
      <c r="AU437" s="209" t="s">
        <v>124</v>
      </c>
      <c r="AV437" s="206" t="s">
        <v>22</v>
      </c>
      <c r="AW437" s="206" t="s">
        <v>34</v>
      </c>
      <c r="AX437" s="206" t="s">
        <v>76</v>
      </c>
      <c r="AY437" s="209" t="s">
        <v>155</v>
      </c>
    </row>
    <row r="438" spans="2:51" s="215" customFormat="1" ht="22.5" customHeight="1">
      <c r="B438" s="210"/>
      <c r="C438" s="211"/>
      <c r="D438" s="211"/>
      <c r="E438" s="212" t="s">
        <v>5</v>
      </c>
      <c r="F438" s="347" t="s">
        <v>598</v>
      </c>
      <c r="G438" s="348"/>
      <c r="H438" s="348"/>
      <c r="I438" s="348"/>
      <c r="J438" s="211"/>
      <c r="K438" s="213">
        <v>607</v>
      </c>
      <c r="L438" s="245"/>
      <c r="M438" s="245"/>
      <c r="N438" s="211"/>
      <c r="O438" s="211"/>
      <c r="P438" s="211"/>
      <c r="Q438" s="211"/>
      <c r="R438" s="214"/>
      <c r="T438" s="216"/>
      <c r="U438" s="211"/>
      <c r="V438" s="211"/>
      <c r="W438" s="211"/>
      <c r="X438" s="211"/>
      <c r="Y438" s="211"/>
      <c r="Z438" s="211"/>
      <c r="AA438" s="217"/>
      <c r="AT438" s="218" t="s">
        <v>217</v>
      </c>
      <c r="AU438" s="218" t="s">
        <v>124</v>
      </c>
      <c r="AV438" s="215" t="s">
        <v>124</v>
      </c>
      <c r="AW438" s="215" t="s">
        <v>34</v>
      </c>
      <c r="AX438" s="215" t="s">
        <v>76</v>
      </c>
      <c r="AY438" s="218" t="s">
        <v>155</v>
      </c>
    </row>
    <row r="439" spans="2:51" s="224" customFormat="1" ht="22.5" customHeight="1">
      <c r="B439" s="219"/>
      <c r="C439" s="220"/>
      <c r="D439" s="220"/>
      <c r="E439" s="221" t="s">
        <v>5</v>
      </c>
      <c r="F439" s="336" t="s">
        <v>222</v>
      </c>
      <c r="G439" s="337"/>
      <c r="H439" s="337"/>
      <c r="I439" s="337"/>
      <c r="J439" s="220"/>
      <c r="K439" s="222">
        <v>607</v>
      </c>
      <c r="L439" s="246"/>
      <c r="M439" s="246"/>
      <c r="N439" s="220"/>
      <c r="O439" s="220"/>
      <c r="P439" s="220"/>
      <c r="Q439" s="220"/>
      <c r="R439" s="223"/>
      <c r="T439" s="225"/>
      <c r="U439" s="220"/>
      <c r="V439" s="220"/>
      <c r="W439" s="220"/>
      <c r="X439" s="220"/>
      <c r="Y439" s="220"/>
      <c r="Z439" s="220"/>
      <c r="AA439" s="226"/>
      <c r="AT439" s="227" t="s">
        <v>217</v>
      </c>
      <c r="AU439" s="227" t="s">
        <v>124</v>
      </c>
      <c r="AV439" s="224" t="s">
        <v>169</v>
      </c>
      <c r="AW439" s="224" t="s">
        <v>34</v>
      </c>
      <c r="AX439" s="224" t="s">
        <v>22</v>
      </c>
      <c r="AY439" s="227" t="s">
        <v>155</v>
      </c>
    </row>
    <row r="440" spans="2:65" s="110" customFormat="1" ht="31.5" customHeight="1">
      <c r="B440" s="111"/>
      <c r="C440" s="188" t="s">
        <v>599</v>
      </c>
      <c r="D440" s="188" t="s">
        <v>156</v>
      </c>
      <c r="E440" s="189" t="s">
        <v>600</v>
      </c>
      <c r="F440" s="316" t="s">
        <v>601</v>
      </c>
      <c r="G440" s="316"/>
      <c r="H440" s="316"/>
      <c r="I440" s="316"/>
      <c r="J440" s="190" t="s">
        <v>214</v>
      </c>
      <c r="K440" s="191">
        <v>607</v>
      </c>
      <c r="L440" s="317"/>
      <c r="M440" s="317"/>
      <c r="N440" s="318">
        <f>ROUND(L440*K440,2)</f>
        <v>0</v>
      </c>
      <c r="O440" s="318"/>
      <c r="P440" s="318"/>
      <c r="Q440" s="318"/>
      <c r="R440" s="115"/>
      <c r="T440" s="192" t="s">
        <v>5</v>
      </c>
      <c r="U440" s="193" t="s">
        <v>41</v>
      </c>
      <c r="V440" s="194">
        <v>0.09</v>
      </c>
      <c r="W440" s="194">
        <f>V440*K440</f>
        <v>54.629999999999995</v>
      </c>
      <c r="X440" s="194">
        <v>0</v>
      </c>
      <c r="Y440" s="194">
        <f>X440*K440</f>
        <v>0</v>
      </c>
      <c r="Z440" s="194">
        <v>0</v>
      </c>
      <c r="AA440" s="195">
        <f>Z440*K440</f>
        <v>0</v>
      </c>
      <c r="AR440" s="100" t="s">
        <v>280</v>
      </c>
      <c r="AT440" s="100" t="s">
        <v>156</v>
      </c>
      <c r="AU440" s="100" t="s">
        <v>124</v>
      </c>
      <c r="AY440" s="100" t="s">
        <v>155</v>
      </c>
      <c r="BE440" s="196">
        <f>IF(U440="základní",N440,0)</f>
        <v>0</v>
      </c>
      <c r="BF440" s="196">
        <f>IF(U440="snížená",N440,0)</f>
        <v>0</v>
      </c>
      <c r="BG440" s="196">
        <f>IF(U440="zákl. přenesená",N440,0)</f>
        <v>0</v>
      </c>
      <c r="BH440" s="196">
        <f>IF(U440="sníž. přenesená",N440,0)</f>
        <v>0</v>
      </c>
      <c r="BI440" s="196">
        <f>IF(U440="nulová",N440,0)</f>
        <v>0</v>
      </c>
      <c r="BJ440" s="100" t="s">
        <v>22</v>
      </c>
      <c r="BK440" s="196">
        <f>ROUND(L440*K440,2)</f>
        <v>0</v>
      </c>
      <c r="BL440" s="100" t="s">
        <v>280</v>
      </c>
      <c r="BM440" s="100" t="s">
        <v>602</v>
      </c>
    </row>
    <row r="441" spans="2:51" s="206" customFormat="1" ht="22.5" customHeight="1">
      <c r="B441" s="201"/>
      <c r="C441" s="202"/>
      <c r="D441" s="202"/>
      <c r="E441" s="203" t="s">
        <v>5</v>
      </c>
      <c r="F441" s="342" t="s">
        <v>327</v>
      </c>
      <c r="G441" s="343"/>
      <c r="H441" s="343"/>
      <c r="I441" s="343"/>
      <c r="J441" s="202"/>
      <c r="K441" s="204" t="s">
        <v>5</v>
      </c>
      <c r="L441" s="244"/>
      <c r="M441" s="244"/>
      <c r="N441" s="202"/>
      <c r="O441" s="202"/>
      <c r="P441" s="202"/>
      <c r="Q441" s="202"/>
      <c r="R441" s="205"/>
      <c r="T441" s="207"/>
      <c r="U441" s="202"/>
      <c r="V441" s="202"/>
      <c r="W441" s="202"/>
      <c r="X441" s="202"/>
      <c r="Y441" s="202"/>
      <c r="Z441" s="202"/>
      <c r="AA441" s="208"/>
      <c r="AT441" s="209" t="s">
        <v>217</v>
      </c>
      <c r="AU441" s="209" t="s">
        <v>124</v>
      </c>
      <c r="AV441" s="206" t="s">
        <v>22</v>
      </c>
      <c r="AW441" s="206" t="s">
        <v>34</v>
      </c>
      <c r="AX441" s="206" t="s">
        <v>76</v>
      </c>
      <c r="AY441" s="209" t="s">
        <v>155</v>
      </c>
    </row>
    <row r="442" spans="2:51" s="215" customFormat="1" ht="22.5" customHeight="1">
      <c r="B442" s="210"/>
      <c r="C442" s="211"/>
      <c r="D442" s="211"/>
      <c r="E442" s="212" t="s">
        <v>5</v>
      </c>
      <c r="F442" s="347" t="s">
        <v>598</v>
      </c>
      <c r="G442" s="348"/>
      <c r="H442" s="348"/>
      <c r="I442" s="348"/>
      <c r="J442" s="211"/>
      <c r="K442" s="213">
        <v>607</v>
      </c>
      <c r="L442" s="245"/>
      <c r="M442" s="245"/>
      <c r="N442" s="211"/>
      <c r="O442" s="211"/>
      <c r="P442" s="211"/>
      <c r="Q442" s="211"/>
      <c r="R442" s="214"/>
      <c r="T442" s="216"/>
      <c r="U442" s="211"/>
      <c r="V442" s="211"/>
      <c r="W442" s="211"/>
      <c r="X442" s="211"/>
      <c r="Y442" s="211"/>
      <c r="Z442" s="211"/>
      <c r="AA442" s="217"/>
      <c r="AT442" s="218" t="s">
        <v>217</v>
      </c>
      <c r="AU442" s="218" t="s">
        <v>124</v>
      </c>
      <c r="AV442" s="215" t="s">
        <v>124</v>
      </c>
      <c r="AW442" s="215" t="s">
        <v>34</v>
      </c>
      <c r="AX442" s="215" t="s">
        <v>76</v>
      </c>
      <c r="AY442" s="218" t="s">
        <v>155</v>
      </c>
    </row>
    <row r="443" spans="2:51" s="224" customFormat="1" ht="22.5" customHeight="1">
      <c r="B443" s="219"/>
      <c r="C443" s="220"/>
      <c r="D443" s="220"/>
      <c r="E443" s="221" t="s">
        <v>5</v>
      </c>
      <c r="F443" s="336" t="s">
        <v>222</v>
      </c>
      <c r="G443" s="337"/>
      <c r="H443" s="337"/>
      <c r="I443" s="337"/>
      <c r="J443" s="220"/>
      <c r="K443" s="222">
        <v>607</v>
      </c>
      <c r="L443" s="246"/>
      <c r="M443" s="246"/>
      <c r="N443" s="220"/>
      <c r="O443" s="220"/>
      <c r="P443" s="220"/>
      <c r="Q443" s="220"/>
      <c r="R443" s="223"/>
      <c r="T443" s="225"/>
      <c r="U443" s="220"/>
      <c r="V443" s="220"/>
      <c r="W443" s="220"/>
      <c r="X443" s="220"/>
      <c r="Y443" s="220"/>
      <c r="Z443" s="220"/>
      <c r="AA443" s="226"/>
      <c r="AT443" s="227" t="s">
        <v>217</v>
      </c>
      <c r="AU443" s="227" t="s">
        <v>124</v>
      </c>
      <c r="AV443" s="224" t="s">
        <v>169</v>
      </c>
      <c r="AW443" s="224" t="s">
        <v>34</v>
      </c>
      <c r="AX443" s="224" t="s">
        <v>22</v>
      </c>
      <c r="AY443" s="227" t="s">
        <v>155</v>
      </c>
    </row>
    <row r="444" spans="2:65" s="110" customFormat="1" ht="31.5" customHeight="1">
      <c r="B444" s="111"/>
      <c r="C444" s="188" t="s">
        <v>603</v>
      </c>
      <c r="D444" s="188" t="s">
        <v>156</v>
      </c>
      <c r="E444" s="189" t="s">
        <v>604</v>
      </c>
      <c r="F444" s="316" t="s">
        <v>605</v>
      </c>
      <c r="G444" s="316"/>
      <c r="H444" s="316"/>
      <c r="I444" s="316"/>
      <c r="J444" s="190" t="s">
        <v>214</v>
      </c>
      <c r="K444" s="191">
        <v>607</v>
      </c>
      <c r="L444" s="317"/>
      <c r="M444" s="317"/>
      <c r="N444" s="318">
        <f>ROUND(L444*K444,2)</f>
        <v>0</v>
      </c>
      <c r="O444" s="318"/>
      <c r="P444" s="318"/>
      <c r="Q444" s="318"/>
      <c r="R444" s="115"/>
      <c r="T444" s="192" t="s">
        <v>5</v>
      </c>
      <c r="U444" s="193" t="s">
        <v>41</v>
      </c>
      <c r="V444" s="194">
        <v>0.11</v>
      </c>
      <c r="W444" s="194">
        <f>V444*K444</f>
        <v>66.77</v>
      </c>
      <c r="X444" s="194">
        <v>0</v>
      </c>
      <c r="Y444" s="194">
        <f>X444*K444</f>
        <v>0</v>
      </c>
      <c r="Z444" s="194">
        <v>0</v>
      </c>
      <c r="AA444" s="195">
        <f>Z444*K444</f>
        <v>0</v>
      </c>
      <c r="AR444" s="100" t="s">
        <v>280</v>
      </c>
      <c r="AT444" s="100" t="s">
        <v>156</v>
      </c>
      <c r="AU444" s="100" t="s">
        <v>124</v>
      </c>
      <c r="AY444" s="100" t="s">
        <v>155</v>
      </c>
      <c r="BE444" s="196">
        <f>IF(U444="základní",N444,0)</f>
        <v>0</v>
      </c>
      <c r="BF444" s="196">
        <f>IF(U444="snížená",N444,0)</f>
        <v>0</v>
      </c>
      <c r="BG444" s="196">
        <f>IF(U444="zákl. přenesená",N444,0)</f>
        <v>0</v>
      </c>
      <c r="BH444" s="196">
        <f>IF(U444="sníž. přenesená",N444,0)</f>
        <v>0</v>
      </c>
      <c r="BI444" s="196">
        <f>IF(U444="nulová",N444,0)</f>
        <v>0</v>
      </c>
      <c r="BJ444" s="100" t="s">
        <v>22</v>
      </c>
      <c r="BK444" s="196">
        <f>ROUND(L444*K444,2)</f>
        <v>0</v>
      </c>
      <c r="BL444" s="100" t="s">
        <v>280</v>
      </c>
      <c r="BM444" s="100" t="s">
        <v>606</v>
      </c>
    </row>
    <row r="445" spans="2:51" s="206" customFormat="1" ht="22.5" customHeight="1">
      <c r="B445" s="201"/>
      <c r="C445" s="202"/>
      <c r="D445" s="202"/>
      <c r="E445" s="203" t="s">
        <v>5</v>
      </c>
      <c r="F445" s="342" t="s">
        <v>327</v>
      </c>
      <c r="G445" s="343"/>
      <c r="H445" s="343"/>
      <c r="I445" s="343"/>
      <c r="J445" s="202"/>
      <c r="K445" s="204" t="s">
        <v>5</v>
      </c>
      <c r="L445" s="244"/>
      <c r="M445" s="244"/>
      <c r="N445" s="202"/>
      <c r="O445" s="202"/>
      <c r="P445" s="202"/>
      <c r="Q445" s="202"/>
      <c r="R445" s="205"/>
      <c r="T445" s="207"/>
      <c r="U445" s="202"/>
      <c r="V445" s="202"/>
      <c r="W445" s="202"/>
      <c r="X445" s="202"/>
      <c r="Y445" s="202"/>
      <c r="Z445" s="202"/>
      <c r="AA445" s="208"/>
      <c r="AT445" s="209" t="s">
        <v>217</v>
      </c>
      <c r="AU445" s="209" t="s">
        <v>124</v>
      </c>
      <c r="AV445" s="206" t="s">
        <v>22</v>
      </c>
      <c r="AW445" s="206" t="s">
        <v>34</v>
      </c>
      <c r="AX445" s="206" t="s">
        <v>76</v>
      </c>
      <c r="AY445" s="209" t="s">
        <v>155</v>
      </c>
    </row>
    <row r="446" spans="2:51" s="215" customFormat="1" ht="22.5" customHeight="1">
      <c r="B446" s="210"/>
      <c r="C446" s="211"/>
      <c r="D446" s="211"/>
      <c r="E446" s="212" t="s">
        <v>5</v>
      </c>
      <c r="F446" s="347" t="s">
        <v>598</v>
      </c>
      <c r="G446" s="348"/>
      <c r="H446" s="348"/>
      <c r="I446" s="348"/>
      <c r="J446" s="211"/>
      <c r="K446" s="213">
        <v>607</v>
      </c>
      <c r="L446" s="245"/>
      <c r="M446" s="245"/>
      <c r="N446" s="211"/>
      <c r="O446" s="211"/>
      <c r="P446" s="211"/>
      <c r="Q446" s="211"/>
      <c r="R446" s="214"/>
      <c r="T446" s="216"/>
      <c r="U446" s="211"/>
      <c r="V446" s="211"/>
      <c r="W446" s="211"/>
      <c r="X446" s="211"/>
      <c r="Y446" s="211"/>
      <c r="Z446" s="211"/>
      <c r="AA446" s="217"/>
      <c r="AT446" s="218" t="s">
        <v>217</v>
      </c>
      <c r="AU446" s="218" t="s">
        <v>124</v>
      </c>
      <c r="AV446" s="215" t="s">
        <v>124</v>
      </c>
      <c r="AW446" s="215" t="s">
        <v>34</v>
      </c>
      <c r="AX446" s="215" t="s">
        <v>76</v>
      </c>
      <c r="AY446" s="218" t="s">
        <v>155</v>
      </c>
    </row>
    <row r="447" spans="2:51" s="224" customFormat="1" ht="22.5" customHeight="1">
      <c r="B447" s="219"/>
      <c r="C447" s="220"/>
      <c r="D447" s="220"/>
      <c r="E447" s="221" t="s">
        <v>5</v>
      </c>
      <c r="F447" s="336" t="s">
        <v>222</v>
      </c>
      <c r="G447" s="337"/>
      <c r="H447" s="337"/>
      <c r="I447" s="337"/>
      <c r="J447" s="220"/>
      <c r="K447" s="222">
        <v>607</v>
      </c>
      <c r="L447" s="246"/>
      <c r="M447" s="246"/>
      <c r="N447" s="220"/>
      <c r="O447" s="220"/>
      <c r="P447" s="220"/>
      <c r="Q447" s="220"/>
      <c r="R447" s="223"/>
      <c r="T447" s="225"/>
      <c r="U447" s="220"/>
      <c r="V447" s="220"/>
      <c r="W447" s="220"/>
      <c r="X447" s="220"/>
      <c r="Y447" s="220"/>
      <c r="Z447" s="220"/>
      <c r="AA447" s="226"/>
      <c r="AT447" s="227" t="s">
        <v>217</v>
      </c>
      <c r="AU447" s="227" t="s">
        <v>124</v>
      </c>
      <c r="AV447" s="224" t="s">
        <v>169</v>
      </c>
      <c r="AW447" s="224" t="s">
        <v>34</v>
      </c>
      <c r="AX447" s="224" t="s">
        <v>22</v>
      </c>
      <c r="AY447" s="227" t="s">
        <v>155</v>
      </c>
    </row>
    <row r="448" spans="2:65" s="110" customFormat="1" ht="22.5" customHeight="1">
      <c r="B448" s="111"/>
      <c r="C448" s="228" t="s">
        <v>607</v>
      </c>
      <c r="D448" s="228" t="s">
        <v>300</v>
      </c>
      <c r="E448" s="229" t="s">
        <v>608</v>
      </c>
      <c r="F448" s="344" t="s">
        <v>609</v>
      </c>
      <c r="G448" s="344"/>
      <c r="H448" s="344"/>
      <c r="I448" s="344"/>
      <c r="J448" s="230" t="s">
        <v>214</v>
      </c>
      <c r="K448" s="231">
        <v>1396.1</v>
      </c>
      <c r="L448" s="345"/>
      <c r="M448" s="345"/>
      <c r="N448" s="346">
        <f>ROUND(L448*K448,2)</f>
        <v>0</v>
      </c>
      <c r="O448" s="318"/>
      <c r="P448" s="318"/>
      <c r="Q448" s="318"/>
      <c r="R448" s="115"/>
      <c r="T448" s="192" t="s">
        <v>5</v>
      </c>
      <c r="U448" s="193" t="s">
        <v>41</v>
      </c>
      <c r="V448" s="194">
        <v>0</v>
      </c>
      <c r="W448" s="194">
        <f>V448*K448</f>
        <v>0</v>
      </c>
      <c r="X448" s="194">
        <v>0.00047</v>
      </c>
      <c r="Y448" s="194">
        <f>X448*K448</f>
        <v>0.656167</v>
      </c>
      <c r="Z448" s="194">
        <v>0</v>
      </c>
      <c r="AA448" s="195">
        <f>Z448*K448</f>
        <v>0</v>
      </c>
      <c r="AR448" s="100" t="s">
        <v>388</v>
      </c>
      <c r="AT448" s="100" t="s">
        <v>300</v>
      </c>
      <c r="AU448" s="100" t="s">
        <v>124</v>
      </c>
      <c r="AY448" s="100" t="s">
        <v>155</v>
      </c>
      <c r="BE448" s="196">
        <f>IF(U448="základní",N448,0)</f>
        <v>0</v>
      </c>
      <c r="BF448" s="196">
        <f>IF(U448="snížená",N448,0)</f>
        <v>0</v>
      </c>
      <c r="BG448" s="196">
        <f>IF(U448="zákl. přenesená",N448,0)</f>
        <v>0</v>
      </c>
      <c r="BH448" s="196">
        <f>IF(U448="sníž. přenesená",N448,0)</f>
        <v>0</v>
      </c>
      <c r="BI448" s="196">
        <f>IF(U448="nulová",N448,0)</f>
        <v>0</v>
      </c>
      <c r="BJ448" s="100" t="s">
        <v>22</v>
      </c>
      <c r="BK448" s="196">
        <f>ROUND(L448*K448,2)</f>
        <v>0</v>
      </c>
      <c r="BL448" s="100" t="s">
        <v>280</v>
      </c>
      <c r="BM448" s="100" t="s">
        <v>610</v>
      </c>
    </row>
    <row r="449" spans="2:65" s="110" customFormat="1" ht="31.5" customHeight="1">
      <c r="B449" s="111"/>
      <c r="C449" s="188" t="s">
        <v>611</v>
      </c>
      <c r="D449" s="188" t="s">
        <v>156</v>
      </c>
      <c r="E449" s="189" t="s">
        <v>612</v>
      </c>
      <c r="F449" s="316" t="s">
        <v>613</v>
      </c>
      <c r="G449" s="316"/>
      <c r="H449" s="316"/>
      <c r="I449" s="316"/>
      <c r="J449" s="190" t="s">
        <v>214</v>
      </c>
      <c r="K449" s="191">
        <v>607</v>
      </c>
      <c r="L449" s="317"/>
      <c r="M449" s="317"/>
      <c r="N449" s="318">
        <f>ROUND(L449*K449,2)</f>
        <v>0</v>
      </c>
      <c r="O449" s="318"/>
      <c r="P449" s="318"/>
      <c r="Q449" s="318"/>
      <c r="R449" s="115"/>
      <c r="T449" s="192" t="s">
        <v>5</v>
      </c>
      <c r="U449" s="193" t="s">
        <v>41</v>
      </c>
      <c r="V449" s="194">
        <v>0.118</v>
      </c>
      <c r="W449" s="194">
        <f>V449*K449</f>
        <v>71.62599999999999</v>
      </c>
      <c r="X449" s="194">
        <v>0</v>
      </c>
      <c r="Y449" s="194">
        <f>X449*K449</f>
        <v>0</v>
      </c>
      <c r="Z449" s="194">
        <v>0</v>
      </c>
      <c r="AA449" s="195">
        <f>Z449*K449</f>
        <v>0</v>
      </c>
      <c r="AR449" s="100" t="s">
        <v>280</v>
      </c>
      <c r="AT449" s="100" t="s">
        <v>156</v>
      </c>
      <c r="AU449" s="100" t="s">
        <v>124</v>
      </c>
      <c r="AY449" s="100" t="s">
        <v>155</v>
      </c>
      <c r="BE449" s="196">
        <f>IF(U449="základní",N449,0)</f>
        <v>0</v>
      </c>
      <c r="BF449" s="196">
        <f>IF(U449="snížená",N449,0)</f>
        <v>0</v>
      </c>
      <c r="BG449" s="196">
        <f>IF(U449="zákl. přenesená",N449,0)</f>
        <v>0</v>
      </c>
      <c r="BH449" s="196">
        <f>IF(U449="sníž. přenesená",N449,0)</f>
        <v>0</v>
      </c>
      <c r="BI449" s="196">
        <f>IF(U449="nulová",N449,0)</f>
        <v>0</v>
      </c>
      <c r="BJ449" s="100" t="s">
        <v>22</v>
      </c>
      <c r="BK449" s="196">
        <f>ROUND(L449*K449,2)</f>
        <v>0</v>
      </c>
      <c r="BL449" s="100" t="s">
        <v>280</v>
      </c>
      <c r="BM449" s="100" t="s">
        <v>614</v>
      </c>
    </row>
    <row r="450" spans="2:51" s="206" customFormat="1" ht="22.5" customHeight="1">
      <c r="B450" s="201"/>
      <c r="C450" s="202"/>
      <c r="D450" s="202"/>
      <c r="E450" s="203" t="s">
        <v>5</v>
      </c>
      <c r="F450" s="342" t="s">
        <v>327</v>
      </c>
      <c r="G450" s="343"/>
      <c r="H450" s="343"/>
      <c r="I450" s="343"/>
      <c r="J450" s="202"/>
      <c r="K450" s="204" t="s">
        <v>5</v>
      </c>
      <c r="L450" s="244"/>
      <c r="M450" s="244"/>
      <c r="N450" s="202"/>
      <c r="O450" s="202"/>
      <c r="P450" s="202"/>
      <c r="Q450" s="202"/>
      <c r="R450" s="205"/>
      <c r="T450" s="207"/>
      <c r="U450" s="202"/>
      <c r="V450" s="202"/>
      <c r="W450" s="202"/>
      <c r="X450" s="202"/>
      <c r="Y450" s="202"/>
      <c r="Z450" s="202"/>
      <c r="AA450" s="208"/>
      <c r="AT450" s="209" t="s">
        <v>217</v>
      </c>
      <c r="AU450" s="209" t="s">
        <v>124</v>
      </c>
      <c r="AV450" s="206" t="s">
        <v>22</v>
      </c>
      <c r="AW450" s="206" t="s">
        <v>34</v>
      </c>
      <c r="AX450" s="206" t="s">
        <v>76</v>
      </c>
      <c r="AY450" s="209" t="s">
        <v>155</v>
      </c>
    </row>
    <row r="451" spans="2:51" s="215" customFormat="1" ht="22.5" customHeight="1">
      <c r="B451" s="210"/>
      <c r="C451" s="211"/>
      <c r="D451" s="211"/>
      <c r="E451" s="212" t="s">
        <v>5</v>
      </c>
      <c r="F451" s="347" t="s">
        <v>598</v>
      </c>
      <c r="G451" s="348"/>
      <c r="H451" s="348"/>
      <c r="I451" s="348"/>
      <c r="J451" s="211"/>
      <c r="K451" s="213">
        <v>607</v>
      </c>
      <c r="L451" s="245"/>
      <c r="M451" s="245"/>
      <c r="N451" s="211"/>
      <c r="O451" s="211"/>
      <c r="P451" s="211"/>
      <c r="Q451" s="211"/>
      <c r="R451" s="214"/>
      <c r="T451" s="216"/>
      <c r="U451" s="211"/>
      <c r="V451" s="211"/>
      <c r="W451" s="211"/>
      <c r="X451" s="211"/>
      <c r="Y451" s="211"/>
      <c r="Z451" s="211"/>
      <c r="AA451" s="217"/>
      <c r="AT451" s="218" t="s">
        <v>217</v>
      </c>
      <c r="AU451" s="218" t="s">
        <v>124</v>
      </c>
      <c r="AV451" s="215" t="s">
        <v>124</v>
      </c>
      <c r="AW451" s="215" t="s">
        <v>34</v>
      </c>
      <c r="AX451" s="215" t="s">
        <v>22</v>
      </c>
      <c r="AY451" s="218" t="s">
        <v>155</v>
      </c>
    </row>
    <row r="452" spans="2:65" s="110" customFormat="1" ht="22.5" customHeight="1">
      <c r="B452" s="111"/>
      <c r="C452" s="228" t="s">
        <v>615</v>
      </c>
      <c r="D452" s="228" t="s">
        <v>300</v>
      </c>
      <c r="E452" s="229" t="s">
        <v>616</v>
      </c>
      <c r="F452" s="344" t="s">
        <v>617</v>
      </c>
      <c r="G452" s="344"/>
      <c r="H452" s="344"/>
      <c r="I452" s="344"/>
      <c r="J452" s="230" t="s">
        <v>263</v>
      </c>
      <c r="K452" s="231">
        <v>76.482</v>
      </c>
      <c r="L452" s="345"/>
      <c r="M452" s="345"/>
      <c r="N452" s="346">
        <f>ROUND(L452*K452,2)</f>
        <v>0</v>
      </c>
      <c r="O452" s="318"/>
      <c r="P452" s="318"/>
      <c r="Q452" s="318"/>
      <c r="R452" s="115"/>
      <c r="T452" s="192" t="s">
        <v>5</v>
      </c>
      <c r="U452" s="193" t="s">
        <v>41</v>
      </c>
      <c r="V452" s="194">
        <v>0</v>
      </c>
      <c r="W452" s="194">
        <f>V452*K452</f>
        <v>0</v>
      </c>
      <c r="X452" s="194">
        <v>1</v>
      </c>
      <c r="Y452" s="194">
        <f>X452*K452</f>
        <v>76.482</v>
      </c>
      <c r="Z452" s="194">
        <v>0</v>
      </c>
      <c r="AA452" s="195">
        <f>Z452*K452</f>
        <v>0</v>
      </c>
      <c r="AR452" s="100" t="s">
        <v>388</v>
      </c>
      <c r="AT452" s="100" t="s">
        <v>300</v>
      </c>
      <c r="AU452" s="100" t="s">
        <v>124</v>
      </c>
      <c r="AY452" s="100" t="s">
        <v>155</v>
      </c>
      <c r="BE452" s="196">
        <f>IF(U452="základní",N452,0)</f>
        <v>0</v>
      </c>
      <c r="BF452" s="196">
        <f>IF(U452="snížená",N452,0)</f>
        <v>0</v>
      </c>
      <c r="BG452" s="196">
        <f>IF(U452="zákl. přenesená",N452,0)</f>
        <v>0</v>
      </c>
      <c r="BH452" s="196">
        <f>IF(U452="sníž. přenesená",N452,0)</f>
        <v>0</v>
      </c>
      <c r="BI452" s="196">
        <f>IF(U452="nulová",N452,0)</f>
        <v>0</v>
      </c>
      <c r="BJ452" s="100" t="s">
        <v>22</v>
      </c>
      <c r="BK452" s="196">
        <f>ROUND(L452*K452,2)</f>
        <v>0</v>
      </c>
      <c r="BL452" s="100" t="s">
        <v>280</v>
      </c>
      <c r="BM452" s="100" t="s">
        <v>618</v>
      </c>
    </row>
    <row r="453" spans="2:65" s="110" customFormat="1" ht="31.5" customHeight="1">
      <c r="B453" s="111"/>
      <c r="C453" s="188" t="s">
        <v>619</v>
      </c>
      <c r="D453" s="188" t="s">
        <v>156</v>
      </c>
      <c r="E453" s="189" t="s">
        <v>620</v>
      </c>
      <c r="F453" s="316" t="s">
        <v>621</v>
      </c>
      <c r="G453" s="316"/>
      <c r="H453" s="316"/>
      <c r="I453" s="316"/>
      <c r="J453" s="190" t="s">
        <v>622</v>
      </c>
      <c r="K453" s="191">
        <v>5043.953</v>
      </c>
      <c r="L453" s="317"/>
      <c r="M453" s="317"/>
      <c r="N453" s="318">
        <f>ROUND(L453*K453,2)</f>
        <v>0</v>
      </c>
      <c r="O453" s="318"/>
      <c r="P453" s="318"/>
      <c r="Q453" s="318"/>
      <c r="R453" s="115"/>
      <c r="T453" s="192" t="s">
        <v>5</v>
      </c>
      <c r="U453" s="193" t="s">
        <v>41</v>
      </c>
      <c r="V453" s="194">
        <v>0</v>
      </c>
      <c r="W453" s="194">
        <f>V453*K453</f>
        <v>0</v>
      </c>
      <c r="X453" s="194">
        <v>0</v>
      </c>
      <c r="Y453" s="194">
        <f>X453*K453</f>
        <v>0</v>
      </c>
      <c r="Z453" s="194">
        <v>0</v>
      </c>
      <c r="AA453" s="195">
        <f>Z453*K453</f>
        <v>0</v>
      </c>
      <c r="AR453" s="100" t="s">
        <v>280</v>
      </c>
      <c r="AT453" s="100" t="s">
        <v>156</v>
      </c>
      <c r="AU453" s="100" t="s">
        <v>124</v>
      </c>
      <c r="AY453" s="100" t="s">
        <v>155</v>
      </c>
      <c r="BE453" s="196">
        <f>IF(U453="základní",N453,0)</f>
        <v>0</v>
      </c>
      <c r="BF453" s="196">
        <f>IF(U453="snížená",N453,0)</f>
        <v>0</v>
      </c>
      <c r="BG453" s="196">
        <f>IF(U453="zákl. přenesená",N453,0)</f>
        <v>0</v>
      </c>
      <c r="BH453" s="196">
        <f>IF(U453="sníž. přenesená",N453,0)</f>
        <v>0</v>
      </c>
      <c r="BI453" s="196">
        <f>IF(U453="nulová",N453,0)</f>
        <v>0</v>
      </c>
      <c r="BJ453" s="100" t="s">
        <v>22</v>
      </c>
      <c r="BK453" s="196">
        <f>ROUND(L453*K453,2)</f>
        <v>0</v>
      </c>
      <c r="BL453" s="100" t="s">
        <v>280</v>
      </c>
      <c r="BM453" s="100" t="s">
        <v>623</v>
      </c>
    </row>
    <row r="454" spans="2:63" s="180" customFormat="1" ht="29.85" customHeight="1">
      <c r="B454" s="176"/>
      <c r="C454" s="177"/>
      <c r="D454" s="187" t="s">
        <v>194</v>
      </c>
      <c r="E454" s="187"/>
      <c r="F454" s="187"/>
      <c r="G454" s="187"/>
      <c r="H454" s="187"/>
      <c r="I454" s="187"/>
      <c r="J454" s="187"/>
      <c r="K454" s="187"/>
      <c r="L454" s="200"/>
      <c r="M454" s="200"/>
      <c r="N454" s="314">
        <f>BK454</f>
        <v>0</v>
      </c>
      <c r="O454" s="315"/>
      <c r="P454" s="315"/>
      <c r="Q454" s="315"/>
      <c r="R454" s="179"/>
      <c r="T454" s="181"/>
      <c r="U454" s="177"/>
      <c r="V454" s="177"/>
      <c r="W454" s="182">
        <f>SUM(W455:W512)</f>
        <v>653.480648</v>
      </c>
      <c r="X454" s="177"/>
      <c r="Y454" s="182">
        <f>SUM(Y455:Y512)</f>
        <v>22.79402282</v>
      </c>
      <c r="Z454" s="177"/>
      <c r="AA454" s="183">
        <f>SUM(AA455:AA512)</f>
        <v>0</v>
      </c>
      <c r="AR454" s="184" t="s">
        <v>124</v>
      </c>
      <c r="AT454" s="185" t="s">
        <v>75</v>
      </c>
      <c r="AU454" s="185" t="s">
        <v>22</v>
      </c>
      <c r="AY454" s="184" t="s">
        <v>155</v>
      </c>
      <c r="BK454" s="186">
        <f>SUM(BK455:BK512)</f>
        <v>0</v>
      </c>
    </row>
    <row r="455" spans="2:65" s="110" customFormat="1" ht="31.5" customHeight="1">
      <c r="B455" s="111"/>
      <c r="C455" s="188" t="s">
        <v>624</v>
      </c>
      <c r="D455" s="188" t="s">
        <v>156</v>
      </c>
      <c r="E455" s="189" t="s">
        <v>625</v>
      </c>
      <c r="F455" s="316" t="s">
        <v>626</v>
      </c>
      <c r="G455" s="316"/>
      <c r="H455" s="316"/>
      <c r="I455" s="316"/>
      <c r="J455" s="190" t="s">
        <v>214</v>
      </c>
      <c r="K455" s="191">
        <v>1148.5</v>
      </c>
      <c r="L455" s="317"/>
      <c r="M455" s="317"/>
      <c r="N455" s="318">
        <f>ROUND(L455*K455,2)</f>
        <v>0</v>
      </c>
      <c r="O455" s="318"/>
      <c r="P455" s="318"/>
      <c r="Q455" s="318"/>
      <c r="R455" s="115"/>
      <c r="T455" s="192" t="s">
        <v>5</v>
      </c>
      <c r="U455" s="193" t="s">
        <v>41</v>
      </c>
      <c r="V455" s="194">
        <v>0.231</v>
      </c>
      <c r="W455" s="194">
        <f>V455*K455</f>
        <v>265.3035</v>
      </c>
      <c r="X455" s="194">
        <v>0.003</v>
      </c>
      <c r="Y455" s="194">
        <f>X455*K455</f>
        <v>3.4455</v>
      </c>
      <c r="Z455" s="194">
        <v>0</v>
      </c>
      <c r="AA455" s="195">
        <f>Z455*K455</f>
        <v>0</v>
      </c>
      <c r="AR455" s="100" t="s">
        <v>280</v>
      </c>
      <c r="AT455" s="100" t="s">
        <v>156</v>
      </c>
      <c r="AU455" s="100" t="s">
        <v>124</v>
      </c>
      <c r="AY455" s="100" t="s">
        <v>155</v>
      </c>
      <c r="BE455" s="196">
        <f>IF(U455="základní",N455,0)</f>
        <v>0</v>
      </c>
      <c r="BF455" s="196">
        <f>IF(U455="snížená",N455,0)</f>
        <v>0</v>
      </c>
      <c r="BG455" s="196">
        <f>IF(U455="zákl. přenesená",N455,0)</f>
        <v>0</v>
      </c>
      <c r="BH455" s="196">
        <f>IF(U455="sníž. přenesená",N455,0)</f>
        <v>0</v>
      </c>
      <c r="BI455" s="196">
        <f>IF(U455="nulová",N455,0)</f>
        <v>0</v>
      </c>
      <c r="BJ455" s="100" t="s">
        <v>22</v>
      </c>
      <c r="BK455" s="196">
        <f>ROUND(L455*K455,2)</f>
        <v>0</v>
      </c>
      <c r="BL455" s="100" t="s">
        <v>280</v>
      </c>
      <c r="BM455" s="100" t="s">
        <v>627</v>
      </c>
    </row>
    <row r="456" spans="2:51" s="206" customFormat="1" ht="22.5" customHeight="1">
      <c r="B456" s="201"/>
      <c r="C456" s="202"/>
      <c r="D456" s="202"/>
      <c r="E456" s="203" t="s">
        <v>5</v>
      </c>
      <c r="F456" s="342" t="s">
        <v>628</v>
      </c>
      <c r="G456" s="343"/>
      <c r="H456" s="343"/>
      <c r="I456" s="343"/>
      <c r="J456" s="202"/>
      <c r="K456" s="204" t="s">
        <v>5</v>
      </c>
      <c r="L456" s="244"/>
      <c r="M456" s="244"/>
      <c r="N456" s="202"/>
      <c r="O456" s="202"/>
      <c r="P456" s="202"/>
      <c r="Q456" s="202"/>
      <c r="R456" s="205"/>
      <c r="T456" s="207"/>
      <c r="U456" s="202"/>
      <c r="V456" s="202"/>
      <c r="W456" s="202"/>
      <c r="X456" s="202"/>
      <c r="Y456" s="202"/>
      <c r="Z456" s="202"/>
      <c r="AA456" s="208"/>
      <c r="AT456" s="209" t="s">
        <v>217</v>
      </c>
      <c r="AU456" s="209" t="s">
        <v>124</v>
      </c>
      <c r="AV456" s="206" t="s">
        <v>22</v>
      </c>
      <c r="AW456" s="206" t="s">
        <v>34</v>
      </c>
      <c r="AX456" s="206" t="s">
        <v>76</v>
      </c>
      <c r="AY456" s="209" t="s">
        <v>155</v>
      </c>
    </row>
    <row r="457" spans="2:51" s="215" customFormat="1" ht="22.5" customHeight="1">
      <c r="B457" s="210"/>
      <c r="C457" s="211"/>
      <c r="D457" s="211"/>
      <c r="E457" s="212" t="s">
        <v>5</v>
      </c>
      <c r="F457" s="347" t="s">
        <v>629</v>
      </c>
      <c r="G457" s="348"/>
      <c r="H457" s="348"/>
      <c r="I457" s="348"/>
      <c r="J457" s="211"/>
      <c r="K457" s="213">
        <v>1148.5</v>
      </c>
      <c r="L457" s="245"/>
      <c r="M457" s="245"/>
      <c r="N457" s="211"/>
      <c r="O457" s="211"/>
      <c r="P457" s="211"/>
      <c r="Q457" s="211"/>
      <c r="R457" s="214"/>
      <c r="T457" s="216"/>
      <c r="U457" s="211"/>
      <c r="V457" s="211"/>
      <c r="W457" s="211"/>
      <c r="X457" s="211"/>
      <c r="Y457" s="211"/>
      <c r="Z457" s="211"/>
      <c r="AA457" s="217"/>
      <c r="AT457" s="218" t="s">
        <v>217</v>
      </c>
      <c r="AU457" s="218" t="s">
        <v>124</v>
      </c>
      <c r="AV457" s="215" t="s">
        <v>124</v>
      </c>
      <c r="AW457" s="215" t="s">
        <v>34</v>
      </c>
      <c r="AX457" s="215" t="s">
        <v>22</v>
      </c>
      <c r="AY457" s="218" t="s">
        <v>155</v>
      </c>
    </row>
    <row r="458" spans="2:65" s="110" customFormat="1" ht="22.5" customHeight="1">
      <c r="B458" s="111"/>
      <c r="C458" s="228" t="s">
        <v>630</v>
      </c>
      <c r="D458" s="228" t="s">
        <v>300</v>
      </c>
      <c r="E458" s="229" t="s">
        <v>631</v>
      </c>
      <c r="F458" s="344" t="s">
        <v>632</v>
      </c>
      <c r="G458" s="344"/>
      <c r="H458" s="344"/>
      <c r="I458" s="344"/>
      <c r="J458" s="230" t="s">
        <v>214</v>
      </c>
      <c r="K458" s="231">
        <v>1208.19</v>
      </c>
      <c r="L458" s="345"/>
      <c r="M458" s="345"/>
      <c r="N458" s="346">
        <f>ROUND(L458*K458,2)</f>
        <v>0</v>
      </c>
      <c r="O458" s="318"/>
      <c r="P458" s="318"/>
      <c r="Q458" s="318"/>
      <c r="R458" s="115"/>
      <c r="T458" s="192" t="s">
        <v>5</v>
      </c>
      <c r="U458" s="193" t="s">
        <v>41</v>
      </c>
      <c r="V458" s="194">
        <v>0</v>
      </c>
      <c r="W458" s="194">
        <f>V458*K458</f>
        <v>0</v>
      </c>
      <c r="X458" s="194">
        <v>0.00448</v>
      </c>
      <c r="Y458" s="194">
        <f>X458*K458</f>
        <v>5.412691199999999</v>
      </c>
      <c r="Z458" s="194">
        <v>0</v>
      </c>
      <c r="AA458" s="195">
        <f>Z458*K458</f>
        <v>0</v>
      </c>
      <c r="AR458" s="100" t="s">
        <v>388</v>
      </c>
      <c r="AT458" s="100" t="s">
        <v>300</v>
      </c>
      <c r="AU458" s="100" t="s">
        <v>124</v>
      </c>
      <c r="AY458" s="100" t="s">
        <v>155</v>
      </c>
      <c r="BE458" s="196">
        <f>IF(U458="základní",N458,0)</f>
        <v>0</v>
      </c>
      <c r="BF458" s="196">
        <f>IF(U458="snížená",N458,0)</f>
        <v>0</v>
      </c>
      <c r="BG458" s="196">
        <f>IF(U458="zákl. přenesená",N458,0)</f>
        <v>0</v>
      </c>
      <c r="BH458" s="196">
        <f>IF(U458="sníž. přenesená",N458,0)</f>
        <v>0</v>
      </c>
      <c r="BI458" s="196">
        <f>IF(U458="nulová",N458,0)</f>
        <v>0</v>
      </c>
      <c r="BJ458" s="100" t="s">
        <v>22</v>
      </c>
      <c r="BK458" s="196">
        <f>ROUND(L458*K458,2)</f>
        <v>0</v>
      </c>
      <c r="BL458" s="100" t="s">
        <v>280</v>
      </c>
      <c r="BM458" s="100" t="s">
        <v>633</v>
      </c>
    </row>
    <row r="459" spans="2:65" s="110" customFormat="1" ht="31.5" customHeight="1">
      <c r="B459" s="111"/>
      <c r="C459" s="188" t="s">
        <v>634</v>
      </c>
      <c r="D459" s="188" t="s">
        <v>156</v>
      </c>
      <c r="E459" s="189" t="s">
        <v>635</v>
      </c>
      <c r="F459" s="316" t="s">
        <v>636</v>
      </c>
      <c r="G459" s="316"/>
      <c r="H459" s="316"/>
      <c r="I459" s="316"/>
      <c r="J459" s="190" t="s">
        <v>214</v>
      </c>
      <c r="K459" s="191">
        <v>523.51</v>
      </c>
      <c r="L459" s="317"/>
      <c r="M459" s="317"/>
      <c r="N459" s="318">
        <f>ROUND(L459*K459,2)</f>
        <v>0</v>
      </c>
      <c r="O459" s="318"/>
      <c r="P459" s="318"/>
      <c r="Q459" s="318"/>
      <c r="R459" s="115"/>
      <c r="T459" s="192" t="s">
        <v>5</v>
      </c>
      <c r="U459" s="193" t="s">
        <v>41</v>
      </c>
      <c r="V459" s="194">
        <v>0.06</v>
      </c>
      <c r="W459" s="194">
        <f>V459*K459</f>
        <v>31.4106</v>
      </c>
      <c r="X459" s="194">
        <v>0</v>
      </c>
      <c r="Y459" s="194">
        <f>X459*K459</f>
        <v>0</v>
      </c>
      <c r="Z459" s="194">
        <v>0</v>
      </c>
      <c r="AA459" s="195">
        <f>Z459*K459</f>
        <v>0</v>
      </c>
      <c r="AR459" s="100" t="s">
        <v>280</v>
      </c>
      <c r="AT459" s="100" t="s">
        <v>156</v>
      </c>
      <c r="AU459" s="100" t="s">
        <v>124</v>
      </c>
      <c r="AY459" s="100" t="s">
        <v>155</v>
      </c>
      <c r="BE459" s="196">
        <f>IF(U459="základní",N459,0)</f>
        <v>0</v>
      </c>
      <c r="BF459" s="196">
        <f>IF(U459="snížená",N459,0)</f>
        <v>0</v>
      </c>
      <c r="BG459" s="196">
        <f>IF(U459="zákl. přenesená",N459,0)</f>
        <v>0</v>
      </c>
      <c r="BH459" s="196">
        <f>IF(U459="sníž. přenesená",N459,0)</f>
        <v>0</v>
      </c>
      <c r="BI459" s="196">
        <f>IF(U459="nulová",N459,0)</f>
        <v>0</v>
      </c>
      <c r="BJ459" s="100" t="s">
        <v>22</v>
      </c>
      <c r="BK459" s="196">
        <f>ROUND(L459*K459,2)</f>
        <v>0</v>
      </c>
      <c r="BL459" s="100" t="s">
        <v>280</v>
      </c>
      <c r="BM459" s="100" t="s">
        <v>637</v>
      </c>
    </row>
    <row r="460" spans="2:51" s="206" customFormat="1" ht="22.5" customHeight="1">
      <c r="B460" s="201"/>
      <c r="C460" s="202"/>
      <c r="D460" s="202"/>
      <c r="E460" s="203" t="s">
        <v>5</v>
      </c>
      <c r="F460" s="342" t="s">
        <v>226</v>
      </c>
      <c r="G460" s="343"/>
      <c r="H460" s="343"/>
      <c r="I460" s="343"/>
      <c r="J460" s="202"/>
      <c r="K460" s="204" t="s">
        <v>5</v>
      </c>
      <c r="L460" s="244"/>
      <c r="M460" s="244"/>
      <c r="N460" s="202"/>
      <c r="O460" s="202"/>
      <c r="P460" s="202"/>
      <c r="Q460" s="202"/>
      <c r="R460" s="205"/>
      <c r="T460" s="207"/>
      <c r="U460" s="202"/>
      <c r="V460" s="202"/>
      <c r="W460" s="202"/>
      <c r="X460" s="202"/>
      <c r="Y460" s="202"/>
      <c r="Z460" s="202"/>
      <c r="AA460" s="208"/>
      <c r="AT460" s="209" t="s">
        <v>217</v>
      </c>
      <c r="AU460" s="209" t="s">
        <v>124</v>
      </c>
      <c r="AV460" s="206" t="s">
        <v>22</v>
      </c>
      <c r="AW460" s="206" t="s">
        <v>34</v>
      </c>
      <c r="AX460" s="206" t="s">
        <v>76</v>
      </c>
      <c r="AY460" s="209" t="s">
        <v>155</v>
      </c>
    </row>
    <row r="461" spans="2:51" s="215" customFormat="1" ht="22.5" customHeight="1">
      <c r="B461" s="210"/>
      <c r="C461" s="211"/>
      <c r="D461" s="211"/>
      <c r="E461" s="212" t="s">
        <v>5</v>
      </c>
      <c r="F461" s="347" t="s">
        <v>350</v>
      </c>
      <c r="G461" s="348"/>
      <c r="H461" s="348"/>
      <c r="I461" s="348"/>
      <c r="J461" s="211"/>
      <c r="K461" s="213">
        <v>38.15</v>
      </c>
      <c r="L461" s="245"/>
      <c r="M461" s="245"/>
      <c r="N461" s="211"/>
      <c r="O461" s="211"/>
      <c r="P461" s="211"/>
      <c r="Q461" s="211"/>
      <c r="R461" s="214"/>
      <c r="T461" s="216"/>
      <c r="U461" s="211"/>
      <c r="V461" s="211"/>
      <c r="W461" s="211"/>
      <c r="X461" s="211"/>
      <c r="Y461" s="211"/>
      <c r="Z461" s="211"/>
      <c r="AA461" s="217"/>
      <c r="AT461" s="218" t="s">
        <v>217</v>
      </c>
      <c r="AU461" s="218" t="s">
        <v>124</v>
      </c>
      <c r="AV461" s="215" t="s">
        <v>124</v>
      </c>
      <c r="AW461" s="215" t="s">
        <v>34</v>
      </c>
      <c r="AX461" s="215" t="s">
        <v>76</v>
      </c>
      <c r="AY461" s="218" t="s">
        <v>155</v>
      </c>
    </row>
    <row r="462" spans="2:51" s="215" customFormat="1" ht="22.5" customHeight="1">
      <c r="B462" s="210"/>
      <c r="C462" s="211"/>
      <c r="D462" s="211"/>
      <c r="E462" s="212" t="s">
        <v>5</v>
      </c>
      <c r="F462" s="347" t="s">
        <v>351</v>
      </c>
      <c r="G462" s="348"/>
      <c r="H462" s="348"/>
      <c r="I462" s="348"/>
      <c r="J462" s="211"/>
      <c r="K462" s="213">
        <v>29.09</v>
      </c>
      <c r="L462" s="245"/>
      <c r="M462" s="245"/>
      <c r="N462" s="211"/>
      <c r="O462" s="211"/>
      <c r="P462" s="211"/>
      <c r="Q462" s="211"/>
      <c r="R462" s="214"/>
      <c r="T462" s="216"/>
      <c r="U462" s="211"/>
      <c r="V462" s="211"/>
      <c r="W462" s="211"/>
      <c r="X462" s="211"/>
      <c r="Y462" s="211"/>
      <c r="Z462" s="211"/>
      <c r="AA462" s="217"/>
      <c r="AT462" s="218" t="s">
        <v>217</v>
      </c>
      <c r="AU462" s="218" t="s">
        <v>124</v>
      </c>
      <c r="AV462" s="215" t="s">
        <v>124</v>
      </c>
      <c r="AW462" s="215" t="s">
        <v>34</v>
      </c>
      <c r="AX462" s="215" t="s">
        <v>76</v>
      </c>
      <c r="AY462" s="218" t="s">
        <v>155</v>
      </c>
    </row>
    <row r="463" spans="2:51" s="215" customFormat="1" ht="22.5" customHeight="1">
      <c r="B463" s="210"/>
      <c r="C463" s="211"/>
      <c r="D463" s="211"/>
      <c r="E463" s="212" t="s">
        <v>5</v>
      </c>
      <c r="F463" s="347" t="s">
        <v>352</v>
      </c>
      <c r="G463" s="348"/>
      <c r="H463" s="348"/>
      <c r="I463" s="348"/>
      <c r="J463" s="211"/>
      <c r="K463" s="213">
        <v>29.49</v>
      </c>
      <c r="L463" s="245"/>
      <c r="M463" s="245"/>
      <c r="N463" s="211"/>
      <c r="O463" s="211"/>
      <c r="P463" s="211"/>
      <c r="Q463" s="211"/>
      <c r="R463" s="214"/>
      <c r="T463" s="216"/>
      <c r="U463" s="211"/>
      <c r="V463" s="211"/>
      <c r="W463" s="211"/>
      <c r="X463" s="211"/>
      <c r="Y463" s="211"/>
      <c r="Z463" s="211"/>
      <c r="AA463" s="217"/>
      <c r="AT463" s="218" t="s">
        <v>217</v>
      </c>
      <c r="AU463" s="218" t="s">
        <v>124</v>
      </c>
      <c r="AV463" s="215" t="s">
        <v>124</v>
      </c>
      <c r="AW463" s="215" t="s">
        <v>34</v>
      </c>
      <c r="AX463" s="215" t="s">
        <v>76</v>
      </c>
      <c r="AY463" s="218" t="s">
        <v>155</v>
      </c>
    </row>
    <row r="464" spans="2:51" s="215" customFormat="1" ht="22.5" customHeight="1">
      <c r="B464" s="210"/>
      <c r="C464" s="211"/>
      <c r="D464" s="211"/>
      <c r="E464" s="212" t="s">
        <v>5</v>
      </c>
      <c r="F464" s="347" t="s">
        <v>353</v>
      </c>
      <c r="G464" s="348"/>
      <c r="H464" s="348"/>
      <c r="I464" s="348"/>
      <c r="J464" s="211"/>
      <c r="K464" s="213">
        <v>42.55</v>
      </c>
      <c r="L464" s="245"/>
      <c r="M464" s="245"/>
      <c r="N464" s="211"/>
      <c r="O464" s="211"/>
      <c r="P464" s="211"/>
      <c r="Q464" s="211"/>
      <c r="R464" s="214"/>
      <c r="T464" s="216"/>
      <c r="U464" s="211"/>
      <c r="V464" s="211"/>
      <c r="W464" s="211"/>
      <c r="X464" s="211"/>
      <c r="Y464" s="211"/>
      <c r="Z464" s="211"/>
      <c r="AA464" s="217"/>
      <c r="AT464" s="218" t="s">
        <v>217</v>
      </c>
      <c r="AU464" s="218" t="s">
        <v>124</v>
      </c>
      <c r="AV464" s="215" t="s">
        <v>124</v>
      </c>
      <c r="AW464" s="215" t="s">
        <v>34</v>
      </c>
      <c r="AX464" s="215" t="s">
        <v>76</v>
      </c>
      <c r="AY464" s="218" t="s">
        <v>155</v>
      </c>
    </row>
    <row r="465" spans="2:51" s="215" customFormat="1" ht="22.5" customHeight="1">
      <c r="B465" s="210"/>
      <c r="C465" s="211"/>
      <c r="D465" s="211"/>
      <c r="E465" s="212" t="s">
        <v>5</v>
      </c>
      <c r="F465" s="347" t="s">
        <v>354</v>
      </c>
      <c r="G465" s="348"/>
      <c r="H465" s="348"/>
      <c r="I465" s="348"/>
      <c r="J465" s="211"/>
      <c r="K465" s="213">
        <v>33.95</v>
      </c>
      <c r="L465" s="245"/>
      <c r="M465" s="245"/>
      <c r="N465" s="211"/>
      <c r="O465" s="211"/>
      <c r="P465" s="211"/>
      <c r="Q465" s="211"/>
      <c r="R465" s="214"/>
      <c r="T465" s="216"/>
      <c r="U465" s="211"/>
      <c r="V465" s="211"/>
      <c r="W465" s="211"/>
      <c r="X465" s="211"/>
      <c r="Y465" s="211"/>
      <c r="Z465" s="211"/>
      <c r="AA465" s="217"/>
      <c r="AT465" s="218" t="s">
        <v>217</v>
      </c>
      <c r="AU465" s="218" t="s">
        <v>124</v>
      </c>
      <c r="AV465" s="215" t="s">
        <v>124</v>
      </c>
      <c r="AW465" s="215" t="s">
        <v>34</v>
      </c>
      <c r="AX465" s="215" t="s">
        <v>76</v>
      </c>
      <c r="AY465" s="218" t="s">
        <v>155</v>
      </c>
    </row>
    <row r="466" spans="2:51" s="215" customFormat="1" ht="22.5" customHeight="1">
      <c r="B466" s="210"/>
      <c r="C466" s="211"/>
      <c r="D466" s="211"/>
      <c r="E466" s="212" t="s">
        <v>5</v>
      </c>
      <c r="F466" s="347" t="s">
        <v>355</v>
      </c>
      <c r="G466" s="348"/>
      <c r="H466" s="348"/>
      <c r="I466" s="348"/>
      <c r="J466" s="211"/>
      <c r="K466" s="213">
        <v>13.35</v>
      </c>
      <c r="L466" s="245"/>
      <c r="M466" s="245"/>
      <c r="N466" s="211"/>
      <c r="O466" s="211"/>
      <c r="P466" s="211"/>
      <c r="Q466" s="211"/>
      <c r="R466" s="214"/>
      <c r="T466" s="216"/>
      <c r="U466" s="211"/>
      <c r="V466" s="211"/>
      <c r="W466" s="211"/>
      <c r="X466" s="211"/>
      <c r="Y466" s="211"/>
      <c r="Z466" s="211"/>
      <c r="AA466" s="217"/>
      <c r="AT466" s="218" t="s">
        <v>217</v>
      </c>
      <c r="AU466" s="218" t="s">
        <v>124</v>
      </c>
      <c r="AV466" s="215" t="s">
        <v>124</v>
      </c>
      <c r="AW466" s="215" t="s">
        <v>34</v>
      </c>
      <c r="AX466" s="215" t="s">
        <v>76</v>
      </c>
      <c r="AY466" s="218" t="s">
        <v>155</v>
      </c>
    </row>
    <row r="467" spans="2:51" s="215" customFormat="1" ht="22.5" customHeight="1">
      <c r="B467" s="210"/>
      <c r="C467" s="211"/>
      <c r="D467" s="211"/>
      <c r="E467" s="212" t="s">
        <v>5</v>
      </c>
      <c r="F467" s="347" t="s">
        <v>356</v>
      </c>
      <c r="G467" s="348"/>
      <c r="H467" s="348"/>
      <c r="I467" s="348"/>
      <c r="J467" s="211"/>
      <c r="K467" s="213">
        <v>13.4</v>
      </c>
      <c r="L467" s="245"/>
      <c r="M467" s="245"/>
      <c r="N467" s="211"/>
      <c r="O467" s="211"/>
      <c r="P467" s="211"/>
      <c r="Q467" s="211"/>
      <c r="R467" s="214"/>
      <c r="T467" s="216"/>
      <c r="U467" s="211"/>
      <c r="V467" s="211"/>
      <c r="W467" s="211"/>
      <c r="X467" s="211"/>
      <c r="Y467" s="211"/>
      <c r="Z467" s="211"/>
      <c r="AA467" s="217"/>
      <c r="AT467" s="218" t="s">
        <v>217</v>
      </c>
      <c r="AU467" s="218" t="s">
        <v>124</v>
      </c>
      <c r="AV467" s="215" t="s">
        <v>124</v>
      </c>
      <c r="AW467" s="215" t="s">
        <v>34</v>
      </c>
      <c r="AX467" s="215" t="s">
        <v>76</v>
      </c>
      <c r="AY467" s="218" t="s">
        <v>155</v>
      </c>
    </row>
    <row r="468" spans="2:51" s="215" customFormat="1" ht="22.5" customHeight="1">
      <c r="B468" s="210"/>
      <c r="C468" s="211"/>
      <c r="D468" s="211"/>
      <c r="E468" s="212" t="s">
        <v>5</v>
      </c>
      <c r="F468" s="347" t="s">
        <v>357</v>
      </c>
      <c r="G468" s="348"/>
      <c r="H468" s="348"/>
      <c r="I468" s="348"/>
      <c r="J468" s="211"/>
      <c r="K468" s="213">
        <v>12.2</v>
      </c>
      <c r="L468" s="245"/>
      <c r="M468" s="245"/>
      <c r="N468" s="211"/>
      <c r="O468" s="211"/>
      <c r="P468" s="211"/>
      <c r="Q468" s="211"/>
      <c r="R468" s="214"/>
      <c r="T468" s="216"/>
      <c r="U468" s="211"/>
      <c r="V468" s="211"/>
      <c r="W468" s="211"/>
      <c r="X468" s="211"/>
      <c r="Y468" s="211"/>
      <c r="Z468" s="211"/>
      <c r="AA468" s="217"/>
      <c r="AT468" s="218" t="s">
        <v>217</v>
      </c>
      <c r="AU468" s="218" t="s">
        <v>124</v>
      </c>
      <c r="AV468" s="215" t="s">
        <v>124</v>
      </c>
      <c r="AW468" s="215" t="s">
        <v>34</v>
      </c>
      <c r="AX468" s="215" t="s">
        <v>76</v>
      </c>
      <c r="AY468" s="218" t="s">
        <v>155</v>
      </c>
    </row>
    <row r="469" spans="2:51" s="215" customFormat="1" ht="22.5" customHeight="1">
      <c r="B469" s="210"/>
      <c r="C469" s="211"/>
      <c r="D469" s="211"/>
      <c r="E469" s="212" t="s">
        <v>5</v>
      </c>
      <c r="F469" s="347" t="s">
        <v>358</v>
      </c>
      <c r="G469" s="348"/>
      <c r="H469" s="348"/>
      <c r="I469" s="348"/>
      <c r="J469" s="211"/>
      <c r="K469" s="213">
        <v>127.35</v>
      </c>
      <c r="L469" s="245"/>
      <c r="M469" s="245"/>
      <c r="N469" s="211"/>
      <c r="O469" s="211"/>
      <c r="P469" s="211"/>
      <c r="Q469" s="211"/>
      <c r="R469" s="214"/>
      <c r="T469" s="216"/>
      <c r="U469" s="211"/>
      <c r="V469" s="211"/>
      <c r="W469" s="211"/>
      <c r="X469" s="211"/>
      <c r="Y469" s="211"/>
      <c r="Z469" s="211"/>
      <c r="AA469" s="217"/>
      <c r="AT469" s="218" t="s">
        <v>217</v>
      </c>
      <c r="AU469" s="218" t="s">
        <v>124</v>
      </c>
      <c r="AV469" s="215" t="s">
        <v>124</v>
      </c>
      <c r="AW469" s="215" t="s">
        <v>34</v>
      </c>
      <c r="AX469" s="215" t="s">
        <v>76</v>
      </c>
      <c r="AY469" s="218" t="s">
        <v>155</v>
      </c>
    </row>
    <row r="470" spans="2:51" s="215" customFormat="1" ht="22.5" customHeight="1">
      <c r="B470" s="210"/>
      <c r="C470" s="211"/>
      <c r="D470" s="211"/>
      <c r="E470" s="212" t="s">
        <v>5</v>
      </c>
      <c r="F470" s="347" t="s">
        <v>359</v>
      </c>
      <c r="G470" s="348"/>
      <c r="H470" s="348"/>
      <c r="I470" s="348"/>
      <c r="J470" s="211"/>
      <c r="K470" s="213">
        <v>6.7</v>
      </c>
      <c r="L470" s="245"/>
      <c r="M470" s="245"/>
      <c r="N470" s="211"/>
      <c r="O470" s="211"/>
      <c r="P470" s="211"/>
      <c r="Q470" s="211"/>
      <c r="R470" s="214"/>
      <c r="T470" s="216"/>
      <c r="U470" s="211"/>
      <c r="V470" s="211"/>
      <c r="W470" s="211"/>
      <c r="X470" s="211"/>
      <c r="Y470" s="211"/>
      <c r="Z470" s="211"/>
      <c r="AA470" s="217"/>
      <c r="AT470" s="218" t="s">
        <v>217</v>
      </c>
      <c r="AU470" s="218" t="s">
        <v>124</v>
      </c>
      <c r="AV470" s="215" t="s">
        <v>124</v>
      </c>
      <c r="AW470" s="215" t="s">
        <v>34</v>
      </c>
      <c r="AX470" s="215" t="s">
        <v>76</v>
      </c>
      <c r="AY470" s="218" t="s">
        <v>155</v>
      </c>
    </row>
    <row r="471" spans="2:51" s="215" customFormat="1" ht="22.5" customHeight="1">
      <c r="B471" s="210"/>
      <c r="C471" s="211"/>
      <c r="D471" s="211"/>
      <c r="E471" s="212" t="s">
        <v>5</v>
      </c>
      <c r="F471" s="347" t="s">
        <v>360</v>
      </c>
      <c r="G471" s="348"/>
      <c r="H471" s="348"/>
      <c r="I471" s="348"/>
      <c r="J471" s="211"/>
      <c r="K471" s="213">
        <v>36.49</v>
      </c>
      <c r="L471" s="245"/>
      <c r="M471" s="245"/>
      <c r="N471" s="211"/>
      <c r="O471" s="211"/>
      <c r="P471" s="211"/>
      <c r="Q471" s="211"/>
      <c r="R471" s="214"/>
      <c r="T471" s="216"/>
      <c r="U471" s="211"/>
      <c r="V471" s="211"/>
      <c r="W471" s="211"/>
      <c r="X471" s="211"/>
      <c r="Y471" s="211"/>
      <c r="Z471" s="211"/>
      <c r="AA471" s="217"/>
      <c r="AT471" s="218" t="s">
        <v>217</v>
      </c>
      <c r="AU471" s="218" t="s">
        <v>124</v>
      </c>
      <c r="AV471" s="215" t="s">
        <v>124</v>
      </c>
      <c r="AW471" s="215" t="s">
        <v>34</v>
      </c>
      <c r="AX471" s="215" t="s">
        <v>76</v>
      </c>
      <c r="AY471" s="218" t="s">
        <v>155</v>
      </c>
    </row>
    <row r="472" spans="2:51" s="215" customFormat="1" ht="22.5" customHeight="1">
      <c r="B472" s="210"/>
      <c r="C472" s="211"/>
      <c r="D472" s="211"/>
      <c r="E472" s="212" t="s">
        <v>5</v>
      </c>
      <c r="F472" s="347" t="s">
        <v>361</v>
      </c>
      <c r="G472" s="348"/>
      <c r="H472" s="348"/>
      <c r="I472" s="348"/>
      <c r="J472" s="211"/>
      <c r="K472" s="213">
        <v>16.9</v>
      </c>
      <c r="L472" s="245"/>
      <c r="M472" s="245"/>
      <c r="N472" s="211"/>
      <c r="O472" s="211"/>
      <c r="P472" s="211"/>
      <c r="Q472" s="211"/>
      <c r="R472" s="214"/>
      <c r="T472" s="216"/>
      <c r="U472" s="211"/>
      <c r="V472" s="211"/>
      <c r="W472" s="211"/>
      <c r="X472" s="211"/>
      <c r="Y472" s="211"/>
      <c r="Z472" s="211"/>
      <c r="AA472" s="217"/>
      <c r="AT472" s="218" t="s">
        <v>217</v>
      </c>
      <c r="AU472" s="218" t="s">
        <v>124</v>
      </c>
      <c r="AV472" s="215" t="s">
        <v>124</v>
      </c>
      <c r="AW472" s="215" t="s">
        <v>34</v>
      </c>
      <c r="AX472" s="215" t="s">
        <v>76</v>
      </c>
      <c r="AY472" s="218" t="s">
        <v>155</v>
      </c>
    </row>
    <row r="473" spans="2:51" s="215" customFormat="1" ht="22.5" customHeight="1">
      <c r="B473" s="210"/>
      <c r="C473" s="211"/>
      <c r="D473" s="211"/>
      <c r="E473" s="212" t="s">
        <v>5</v>
      </c>
      <c r="F473" s="347" t="s">
        <v>362</v>
      </c>
      <c r="G473" s="348"/>
      <c r="H473" s="348"/>
      <c r="I473" s="348"/>
      <c r="J473" s="211"/>
      <c r="K473" s="213">
        <v>30</v>
      </c>
      <c r="L473" s="245"/>
      <c r="M473" s="245"/>
      <c r="N473" s="211"/>
      <c r="O473" s="211"/>
      <c r="P473" s="211"/>
      <c r="Q473" s="211"/>
      <c r="R473" s="214"/>
      <c r="T473" s="216"/>
      <c r="U473" s="211"/>
      <c r="V473" s="211"/>
      <c r="W473" s="211"/>
      <c r="X473" s="211"/>
      <c r="Y473" s="211"/>
      <c r="Z473" s="211"/>
      <c r="AA473" s="217"/>
      <c r="AT473" s="218" t="s">
        <v>217</v>
      </c>
      <c r="AU473" s="218" t="s">
        <v>124</v>
      </c>
      <c r="AV473" s="215" t="s">
        <v>124</v>
      </c>
      <c r="AW473" s="215" t="s">
        <v>34</v>
      </c>
      <c r="AX473" s="215" t="s">
        <v>76</v>
      </c>
      <c r="AY473" s="218" t="s">
        <v>155</v>
      </c>
    </row>
    <row r="474" spans="2:51" s="215" customFormat="1" ht="22.5" customHeight="1">
      <c r="B474" s="210"/>
      <c r="C474" s="211"/>
      <c r="D474" s="211"/>
      <c r="E474" s="212" t="s">
        <v>5</v>
      </c>
      <c r="F474" s="347" t="s">
        <v>363</v>
      </c>
      <c r="G474" s="348"/>
      <c r="H474" s="348"/>
      <c r="I474" s="348"/>
      <c r="J474" s="211"/>
      <c r="K474" s="213">
        <v>16.6</v>
      </c>
      <c r="L474" s="245"/>
      <c r="M474" s="245"/>
      <c r="N474" s="211"/>
      <c r="O474" s="211"/>
      <c r="P474" s="211"/>
      <c r="Q474" s="211"/>
      <c r="R474" s="214"/>
      <c r="T474" s="216"/>
      <c r="U474" s="211"/>
      <c r="V474" s="211"/>
      <c r="W474" s="211"/>
      <c r="X474" s="211"/>
      <c r="Y474" s="211"/>
      <c r="Z474" s="211"/>
      <c r="AA474" s="217"/>
      <c r="AT474" s="218" t="s">
        <v>217</v>
      </c>
      <c r="AU474" s="218" t="s">
        <v>124</v>
      </c>
      <c r="AV474" s="215" t="s">
        <v>124</v>
      </c>
      <c r="AW474" s="215" t="s">
        <v>34</v>
      </c>
      <c r="AX474" s="215" t="s">
        <v>76</v>
      </c>
      <c r="AY474" s="218" t="s">
        <v>155</v>
      </c>
    </row>
    <row r="475" spans="2:51" s="215" customFormat="1" ht="22.5" customHeight="1">
      <c r="B475" s="210"/>
      <c r="C475" s="211"/>
      <c r="D475" s="211"/>
      <c r="E475" s="212" t="s">
        <v>5</v>
      </c>
      <c r="F475" s="347" t="s">
        <v>364</v>
      </c>
      <c r="G475" s="348"/>
      <c r="H475" s="348"/>
      <c r="I475" s="348"/>
      <c r="J475" s="211"/>
      <c r="K475" s="213">
        <v>77.29</v>
      </c>
      <c r="L475" s="245"/>
      <c r="M475" s="245"/>
      <c r="N475" s="211"/>
      <c r="O475" s="211"/>
      <c r="P475" s="211"/>
      <c r="Q475" s="211"/>
      <c r="R475" s="214"/>
      <c r="T475" s="216"/>
      <c r="U475" s="211"/>
      <c r="V475" s="211"/>
      <c r="W475" s="211"/>
      <c r="X475" s="211"/>
      <c r="Y475" s="211"/>
      <c r="Z475" s="211"/>
      <c r="AA475" s="217"/>
      <c r="AT475" s="218" t="s">
        <v>217</v>
      </c>
      <c r="AU475" s="218" t="s">
        <v>124</v>
      </c>
      <c r="AV475" s="215" t="s">
        <v>124</v>
      </c>
      <c r="AW475" s="215" t="s">
        <v>34</v>
      </c>
      <c r="AX475" s="215" t="s">
        <v>76</v>
      </c>
      <c r="AY475" s="218" t="s">
        <v>155</v>
      </c>
    </row>
    <row r="476" spans="2:51" s="224" customFormat="1" ht="22.5" customHeight="1">
      <c r="B476" s="219"/>
      <c r="C476" s="220"/>
      <c r="D476" s="220"/>
      <c r="E476" s="221" t="s">
        <v>5</v>
      </c>
      <c r="F476" s="336" t="s">
        <v>222</v>
      </c>
      <c r="G476" s="337"/>
      <c r="H476" s="337"/>
      <c r="I476" s="337"/>
      <c r="J476" s="220"/>
      <c r="K476" s="222">
        <v>523.51</v>
      </c>
      <c r="L476" s="246"/>
      <c r="M476" s="246"/>
      <c r="N476" s="220"/>
      <c r="O476" s="220"/>
      <c r="P476" s="220"/>
      <c r="Q476" s="220"/>
      <c r="R476" s="223"/>
      <c r="T476" s="225"/>
      <c r="U476" s="220"/>
      <c r="V476" s="220"/>
      <c r="W476" s="220"/>
      <c r="X476" s="220"/>
      <c r="Y476" s="220"/>
      <c r="Z476" s="220"/>
      <c r="AA476" s="226"/>
      <c r="AT476" s="227" t="s">
        <v>217</v>
      </c>
      <c r="AU476" s="227" t="s">
        <v>124</v>
      </c>
      <c r="AV476" s="224" t="s">
        <v>169</v>
      </c>
      <c r="AW476" s="224" t="s">
        <v>6</v>
      </c>
      <c r="AX476" s="224" t="s">
        <v>22</v>
      </c>
      <c r="AY476" s="227" t="s">
        <v>155</v>
      </c>
    </row>
    <row r="477" spans="2:65" s="110" customFormat="1" ht="22.5" customHeight="1">
      <c r="B477" s="111"/>
      <c r="C477" s="228" t="s">
        <v>638</v>
      </c>
      <c r="D477" s="228" t="s">
        <v>300</v>
      </c>
      <c r="E477" s="229" t="s">
        <v>639</v>
      </c>
      <c r="F477" s="344" t="s">
        <v>640</v>
      </c>
      <c r="G477" s="344"/>
      <c r="H477" s="344"/>
      <c r="I477" s="344"/>
      <c r="J477" s="230" t="s">
        <v>214</v>
      </c>
      <c r="K477" s="231">
        <v>533.98</v>
      </c>
      <c r="L477" s="345"/>
      <c r="M477" s="345"/>
      <c r="N477" s="346">
        <f>ROUND(L477*K477,2)</f>
        <v>0</v>
      </c>
      <c r="O477" s="318"/>
      <c r="P477" s="318"/>
      <c r="Q477" s="318"/>
      <c r="R477" s="115"/>
      <c r="T477" s="192" t="s">
        <v>5</v>
      </c>
      <c r="U477" s="193" t="s">
        <v>41</v>
      </c>
      <c r="V477" s="194">
        <v>0</v>
      </c>
      <c r="W477" s="194">
        <f>V477*K477</f>
        <v>0</v>
      </c>
      <c r="X477" s="194">
        <v>0.0025</v>
      </c>
      <c r="Y477" s="194">
        <f>X477*K477</f>
        <v>1.33495</v>
      </c>
      <c r="Z477" s="194">
        <v>0</v>
      </c>
      <c r="AA477" s="195">
        <f>Z477*K477</f>
        <v>0</v>
      </c>
      <c r="AR477" s="100" t="s">
        <v>388</v>
      </c>
      <c r="AT477" s="100" t="s">
        <v>300</v>
      </c>
      <c r="AU477" s="100" t="s">
        <v>124</v>
      </c>
      <c r="AY477" s="100" t="s">
        <v>155</v>
      </c>
      <c r="BE477" s="196">
        <f>IF(U477="základní",N477,0)</f>
        <v>0</v>
      </c>
      <c r="BF477" s="196">
        <f>IF(U477="snížená",N477,0)</f>
        <v>0</v>
      </c>
      <c r="BG477" s="196">
        <f>IF(U477="zákl. přenesená",N477,0)</f>
        <v>0</v>
      </c>
      <c r="BH477" s="196">
        <f>IF(U477="sníž. přenesená",N477,0)</f>
        <v>0</v>
      </c>
      <c r="BI477" s="196">
        <f>IF(U477="nulová",N477,0)</f>
        <v>0</v>
      </c>
      <c r="BJ477" s="100" t="s">
        <v>22</v>
      </c>
      <c r="BK477" s="196">
        <f>ROUND(L477*K477,2)</f>
        <v>0</v>
      </c>
      <c r="BL477" s="100" t="s">
        <v>280</v>
      </c>
      <c r="BM477" s="100" t="s">
        <v>641</v>
      </c>
    </row>
    <row r="478" spans="2:65" s="110" customFormat="1" ht="31.5" customHeight="1">
      <c r="B478" s="111"/>
      <c r="C478" s="188" t="s">
        <v>642</v>
      </c>
      <c r="D478" s="188" t="s">
        <v>156</v>
      </c>
      <c r="E478" s="189" t="s">
        <v>643</v>
      </c>
      <c r="F478" s="316" t="s">
        <v>644</v>
      </c>
      <c r="G478" s="316"/>
      <c r="H478" s="316"/>
      <c r="I478" s="316"/>
      <c r="J478" s="190" t="s">
        <v>214</v>
      </c>
      <c r="K478" s="191">
        <v>928.972</v>
      </c>
      <c r="L478" s="317"/>
      <c r="M478" s="317"/>
      <c r="N478" s="318">
        <f>ROUND(L478*K478,2)</f>
        <v>0</v>
      </c>
      <c r="O478" s="318"/>
      <c r="P478" s="318"/>
      <c r="Q478" s="318"/>
      <c r="R478" s="115"/>
      <c r="T478" s="192" t="s">
        <v>5</v>
      </c>
      <c r="U478" s="193" t="s">
        <v>41</v>
      </c>
      <c r="V478" s="194">
        <v>0.199</v>
      </c>
      <c r="W478" s="194">
        <f>V478*K478</f>
        <v>184.865428</v>
      </c>
      <c r="X478" s="194">
        <v>0.003</v>
      </c>
      <c r="Y478" s="194">
        <f>X478*K478</f>
        <v>2.786916</v>
      </c>
      <c r="Z478" s="194">
        <v>0</v>
      </c>
      <c r="AA478" s="195">
        <f>Z478*K478</f>
        <v>0</v>
      </c>
      <c r="AR478" s="100" t="s">
        <v>280</v>
      </c>
      <c r="AT478" s="100" t="s">
        <v>156</v>
      </c>
      <c r="AU478" s="100" t="s">
        <v>124</v>
      </c>
      <c r="AY478" s="100" t="s">
        <v>155</v>
      </c>
      <c r="BE478" s="196">
        <f>IF(U478="základní",N478,0)</f>
        <v>0</v>
      </c>
      <c r="BF478" s="196">
        <f>IF(U478="snížená",N478,0)</f>
        <v>0</v>
      </c>
      <c r="BG478" s="196">
        <f>IF(U478="zákl. přenesená",N478,0)</f>
        <v>0</v>
      </c>
      <c r="BH478" s="196">
        <f>IF(U478="sníž. přenesená",N478,0)</f>
        <v>0</v>
      </c>
      <c r="BI478" s="196">
        <f>IF(U478="nulová",N478,0)</f>
        <v>0</v>
      </c>
      <c r="BJ478" s="100" t="s">
        <v>22</v>
      </c>
      <c r="BK478" s="196">
        <f>ROUND(L478*K478,2)</f>
        <v>0</v>
      </c>
      <c r="BL478" s="100" t="s">
        <v>280</v>
      </c>
      <c r="BM478" s="100" t="s">
        <v>645</v>
      </c>
    </row>
    <row r="479" spans="2:51" s="206" customFormat="1" ht="22.5" customHeight="1">
      <c r="B479" s="201"/>
      <c r="C479" s="202"/>
      <c r="D479" s="202"/>
      <c r="E479" s="203" t="s">
        <v>5</v>
      </c>
      <c r="F479" s="342" t="s">
        <v>381</v>
      </c>
      <c r="G479" s="343"/>
      <c r="H479" s="343"/>
      <c r="I479" s="343"/>
      <c r="J479" s="202"/>
      <c r="K479" s="204" t="s">
        <v>5</v>
      </c>
      <c r="L479" s="244"/>
      <c r="M479" s="244"/>
      <c r="N479" s="202"/>
      <c r="O479" s="202"/>
      <c r="P479" s="202"/>
      <c r="Q479" s="202"/>
      <c r="R479" s="205"/>
      <c r="T479" s="207"/>
      <c r="U479" s="202"/>
      <c r="V479" s="202"/>
      <c r="W479" s="202"/>
      <c r="X479" s="202"/>
      <c r="Y479" s="202"/>
      <c r="Z479" s="202"/>
      <c r="AA479" s="208"/>
      <c r="AT479" s="209" t="s">
        <v>217</v>
      </c>
      <c r="AU479" s="209" t="s">
        <v>124</v>
      </c>
      <c r="AV479" s="206" t="s">
        <v>22</v>
      </c>
      <c r="AW479" s="206" t="s">
        <v>34</v>
      </c>
      <c r="AX479" s="206" t="s">
        <v>76</v>
      </c>
      <c r="AY479" s="209" t="s">
        <v>155</v>
      </c>
    </row>
    <row r="480" spans="2:51" s="206" customFormat="1" ht="22.5" customHeight="1">
      <c r="B480" s="201"/>
      <c r="C480" s="202"/>
      <c r="D480" s="202"/>
      <c r="E480" s="203" t="s">
        <v>5</v>
      </c>
      <c r="F480" s="349" t="s">
        <v>309</v>
      </c>
      <c r="G480" s="350"/>
      <c r="H480" s="350"/>
      <c r="I480" s="350"/>
      <c r="J480" s="202"/>
      <c r="K480" s="204" t="s">
        <v>5</v>
      </c>
      <c r="L480" s="244"/>
      <c r="M480" s="244"/>
      <c r="N480" s="202"/>
      <c r="O480" s="202"/>
      <c r="P480" s="202"/>
      <c r="Q480" s="202"/>
      <c r="R480" s="205"/>
      <c r="T480" s="207"/>
      <c r="U480" s="202"/>
      <c r="V480" s="202"/>
      <c r="W480" s="202"/>
      <c r="X480" s="202"/>
      <c r="Y480" s="202"/>
      <c r="Z480" s="202"/>
      <c r="AA480" s="208"/>
      <c r="AT480" s="209" t="s">
        <v>217</v>
      </c>
      <c r="AU480" s="209" t="s">
        <v>124</v>
      </c>
      <c r="AV480" s="206" t="s">
        <v>22</v>
      </c>
      <c r="AW480" s="206" t="s">
        <v>34</v>
      </c>
      <c r="AX480" s="206" t="s">
        <v>76</v>
      </c>
      <c r="AY480" s="209" t="s">
        <v>155</v>
      </c>
    </row>
    <row r="481" spans="2:51" s="215" customFormat="1" ht="22.5" customHeight="1">
      <c r="B481" s="210"/>
      <c r="C481" s="211"/>
      <c r="D481" s="211"/>
      <c r="E481" s="212" t="s">
        <v>5</v>
      </c>
      <c r="F481" s="347" t="s">
        <v>646</v>
      </c>
      <c r="G481" s="348"/>
      <c r="H481" s="348"/>
      <c r="I481" s="348"/>
      <c r="J481" s="211"/>
      <c r="K481" s="213">
        <v>309</v>
      </c>
      <c r="L481" s="245"/>
      <c r="M481" s="245"/>
      <c r="N481" s="211"/>
      <c r="O481" s="211"/>
      <c r="P481" s="211"/>
      <c r="Q481" s="211"/>
      <c r="R481" s="214"/>
      <c r="T481" s="216"/>
      <c r="U481" s="211"/>
      <c r="V481" s="211"/>
      <c r="W481" s="211"/>
      <c r="X481" s="211"/>
      <c r="Y481" s="211"/>
      <c r="Z481" s="211"/>
      <c r="AA481" s="217"/>
      <c r="AT481" s="218" t="s">
        <v>217</v>
      </c>
      <c r="AU481" s="218" t="s">
        <v>124</v>
      </c>
      <c r="AV481" s="215" t="s">
        <v>124</v>
      </c>
      <c r="AW481" s="215" t="s">
        <v>34</v>
      </c>
      <c r="AX481" s="215" t="s">
        <v>76</v>
      </c>
      <c r="AY481" s="218" t="s">
        <v>155</v>
      </c>
    </row>
    <row r="482" spans="2:51" s="206" customFormat="1" ht="22.5" customHeight="1">
      <c r="B482" s="201"/>
      <c r="C482" s="202"/>
      <c r="D482" s="202"/>
      <c r="E482" s="203" t="s">
        <v>5</v>
      </c>
      <c r="F482" s="349" t="s">
        <v>311</v>
      </c>
      <c r="G482" s="350"/>
      <c r="H482" s="350"/>
      <c r="I482" s="350"/>
      <c r="J482" s="202"/>
      <c r="K482" s="204" t="s">
        <v>5</v>
      </c>
      <c r="L482" s="244"/>
      <c r="M482" s="244"/>
      <c r="N482" s="202"/>
      <c r="O482" s="202"/>
      <c r="P482" s="202"/>
      <c r="Q482" s="202"/>
      <c r="R482" s="205"/>
      <c r="T482" s="207"/>
      <c r="U482" s="202"/>
      <c r="V482" s="202"/>
      <c r="W482" s="202"/>
      <c r="X482" s="202"/>
      <c r="Y482" s="202"/>
      <c r="Z482" s="202"/>
      <c r="AA482" s="208"/>
      <c r="AT482" s="209" t="s">
        <v>217</v>
      </c>
      <c r="AU482" s="209" t="s">
        <v>124</v>
      </c>
      <c r="AV482" s="206" t="s">
        <v>22</v>
      </c>
      <c r="AW482" s="206" t="s">
        <v>34</v>
      </c>
      <c r="AX482" s="206" t="s">
        <v>76</v>
      </c>
      <c r="AY482" s="209" t="s">
        <v>155</v>
      </c>
    </row>
    <row r="483" spans="2:51" s="215" customFormat="1" ht="22.5" customHeight="1">
      <c r="B483" s="210"/>
      <c r="C483" s="211"/>
      <c r="D483" s="211"/>
      <c r="E483" s="212" t="s">
        <v>5</v>
      </c>
      <c r="F483" s="347" t="s">
        <v>647</v>
      </c>
      <c r="G483" s="348"/>
      <c r="H483" s="348"/>
      <c r="I483" s="348"/>
      <c r="J483" s="211"/>
      <c r="K483" s="213">
        <v>303</v>
      </c>
      <c r="L483" s="245"/>
      <c r="M483" s="245"/>
      <c r="N483" s="211"/>
      <c r="O483" s="211"/>
      <c r="P483" s="211"/>
      <c r="Q483" s="211"/>
      <c r="R483" s="214"/>
      <c r="T483" s="216"/>
      <c r="U483" s="211"/>
      <c r="V483" s="211"/>
      <c r="W483" s="211"/>
      <c r="X483" s="211"/>
      <c r="Y483" s="211"/>
      <c r="Z483" s="211"/>
      <c r="AA483" s="217"/>
      <c r="AT483" s="218" t="s">
        <v>217</v>
      </c>
      <c r="AU483" s="218" t="s">
        <v>124</v>
      </c>
      <c r="AV483" s="215" t="s">
        <v>124</v>
      </c>
      <c r="AW483" s="215" t="s">
        <v>34</v>
      </c>
      <c r="AX483" s="215" t="s">
        <v>76</v>
      </c>
      <c r="AY483" s="218" t="s">
        <v>155</v>
      </c>
    </row>
    <row r="484" spans="2:51" s="206" customFormat="1" ht="22.5" customHeight="1">
      <c r="B484" s="201"/>
      <c r="C484" s="202"/>
      <c r="D484" s="202"/>
      <c r="E484" s="203" t="s">
        <v>5</v>
      </c>
      <c r="F484" s="349" t="s">
        <v>313</v>
      </c>
      <c r="G484" s="350"/>
      <c r="H484" s="350"/>
      <c r="I484" s="350"/>
      <c r="J484" s="202"/>
      <c r="K484" s="204" t="s">
        <v>5</v>
      </c>
      <c r="L484" s="244"/>
      <c r="M484" s="244"/>
      <c r="N484" s="202"/>
      <c r="O484" s="202"/>
      <c r="P484" s="202"/>
      <c r="Q484" s="202"/>
      <c r="R484" s="205"/>
      <c r="T484" s="207"/>
      <c r="U484" s="202"/>
      <c r="V484" s="202"/>
      <c r="W484" s="202"/>
      <c r="X484" s="202"/>
      <c r="Y484" s="202"/>
      <c r="Z484" s="202"/>
      <c r="AA484" s="208"/>
      <c r="AT484" s="209" t="s">
        <v>217</v>
      </c>
      <c r="AU484" s="209" t="s">
        <v>124</v>
      </c>
      <c r="AV484" s="206" t="s">
        <v>22</v>
      </c>
      <c r="AW484" s="206" t="s">
        <v>34</v>
      </c>
      <c r="AX484" s="206" t="s">
        <v>76</v>
      </c>
      <c r="AY484" s="209" t="s">
        <v>155</v>
      </c>
    </row>
    <row r="485" spans="2:51" s="215" customFormat="1" ht="22.5" customHeight="1">
      <c r="B485" s="210"/>
      <c r="C485" s="211"/>
      <c r="D485" s="211"/>
      <c r="E485" s="212" t="s">
        <v>5</v>
      </c>
      <c r="F485" s="347" t="s">
        <v>648</v>
      </c>
      <c r="G485" s="348"/>
      <c r="H485" s="348"/>
      <c r="I485" s="348"/>
      <c r="J485" s="211"/>
      <c r="K485" s="213">
        <v>215.5</v>
      </c>
      <c r="L485" s="245"/>
      <c r="M485" s="245"/>
      <c r="N485" s="211"/>
      <c r="O485" s="211"/>
      <c r="P485" s="211"/>
      <c r="Q485" s="211"/>
      <c r="R485" s="214"/>
      <c r="T485" s="216"/>
      <c r="U485" s="211"/>
      <c r="V485" s="211"/>
      <c r="W485" s="211"/>
      <c r="X485" s="211"/>
      <c r="Y485" s="211"/>
      <c r="Z485" s="211"/>
      <c r="AA485" s="217"/>
      <c r="AT485" s="218" t="s">
        <v>217</v>
      </c>
      <c r="AU485" s="218" t="s">
        <v>124</v>
      </c>
      <c r="AV485" s="215" t="s">
        <v>124</v>
      </c>
      <c r="AW485" s="215" t="s">
        <v>34</v>
      </c>
      <c r="AX485" s="215" t="s">
        <v>76</v>
      </c>
      <c r="AY485" s="218" t="s">
        <v>155</v>
      </c>
    </row>
    <row r="486" spans="2:51" s="206" customFormat="1" ht="22.5" customHeight="1">
      <c r="B486" s="201"/>
      <c r="C486" s="202"/>
      <c r="D486" s="202"/>
      <c r="E486" s="203" t="s">
        <v>5</v>
      </c>
      <c r="F486" s="349" t="s">
        <v>315</v>
      </c>
      <c r="G486" s="350"/>
      <c r="H486" s="350"/>
      <c r="I486" s="350"/>
      <c r="J486" s="202"/>
      <c r="K486" s="204" t="s">
        <v>5</v>
      </c>
      <c r="L486" s="244"/>
      <c r="M486" s="244"/>
      <c r="N486" s="202"/>
      <c r="O486" s="202"/>
      <c r="P486" s="202"/>
      <c r="Q486" s="202"/>
      <c r="R486" s="205"/>
      <c r="T486" s="207"/>
      <c r="U486" s="202"/>
      <c r="V486" s="202"/>
      <c r="W486" s="202"/>
      <c r="X486" s="202"/>
      <c r="Y486" s="202"/>
      <c r="Z486" s="202"/>
      <c r="AA486" s="208"/>
      <c r="AT486" s="209" t="s">
        <v>217</v>
      </c>
      <c r="AU486" s="209" t="s">
        <v>124</v>
      </c>
      <c r="AV486" s="206" t="s">
        <v>22</v>
      </c>
      <c r="AW486" s="206" t="s">
        <v>34</v>
      </c>
      <c r="AX486" s="206" t="s">
        <v>76</v>
      </c>
      <c r="AY486" s="209" t="s">
        <v>155</v>
      </c>
    </row>
    <row r="487" spans="2:51" s="215" customFormat="1" ht="22.5" customHeight="1">
      <c r="B487" s="210"/>
      <c r="C487" s="211"/>
      <c r="D487" s="211"/>
      <c r="E487" s="212" t="s">
        <v>5</v>
      </c>
      <c r="F487" s="347" t="s">
        <v>649</v>
      </c>
      <c r="G487" s="348"/>
      <c r="H487" s="348"/>
      <c r="I487" s="348"/>
      <c r="J487" s="211"/>
      <c r="K487" s="213">
        <v>219</v>
      </c>
      <c r="L487" s="245"/>
      <c r="M487" s="245"/>
      <c r="N487" s="211"/>
      <c r="O487" s="211"/>
      <c r="P487" s="211"/>
      <c r="Q487" s="211"/>
      <c r="R487" s="214"/>
      <c r="T487" s="216"/>
      <c r="U487" s="211"/>
      <c r="V487" s="211"/>
      <c r="W487" s="211"/>
      <c r="X487" s="211"/>
      <c r="Y487" s="211"/>
      <c r="Z487" s="211"/>
      <c r="AA487" s="217"/>
      <c r="AT487" s="218" t="s">
        <v>217</v>
      </c>
      <c r="AU487" s="218" t="s">
        <v>124</v>
      </c>
      <c r="AV487" s="215" t="s">
        <v>124</v>
      </c>
      <c r="AW487" s="215" t="s">
        <v>34</v>
      </c>
      <c r="AX487" s="215" t="s">
        <v>76</v>
      </c>
      <c r="AY487" s="218" t="s">
        <v>155</v>
      </c>
    </row>
    <row r="488" spans="2:51" s="206" customFormat="1" ht="22.5" customHeight="1">
      <c r="B488" s="201"/>
      <c r="C488" s="202"/>
      <c r="D488" s="202"/>
      <c r="E488" s="203" t="s">
        <v>5</v>
      </c>
      <c r="F488" s="349" t="s">
        <v>252</v>
      </c>
      <c r="G488" s="350"/>
      <c r="H488" s="350"/>
      <c r="I488" s="350"/>
      <c r="J488" s="202"/>
      <c r="K488" s="204" t="s">
        <v>5</v>
      </c>
      <c r="L488" s="244"/>
      <c r="M488" s="244"/>
      <c r="N488" s="202"/>
      <c r="O488" s="202"/>
      <c r="P488" s="202"/>
      <c r="Q488" s="202"/>
      <c r="R488" s="205"/>
      <c r="T488" s="207"/>
      <c r="U488" s="202"/>
      <c r="V488" s="202"/>
      <c r="W488" s="202"/>
      <c r="X488" s="202"/>
      <c r="Y488" s="202"/>
      <c r="Z488" s="202"/>
      <c r="AA488" s="208"/>
      <c r="AT488" s="209" t="s">
        <v>217</v>
      </c>
      <c r="AU488" s="209" t="s">
        <v>124</v>
      </c>
      <c r="AV488" s="206" t="s">
        <v>22</v>
      </c>
      <c r="AW488" s="206" t="s">
        <v>34</v>
      </c>
      <c r="AX488" s="206" t="s">
        <v>76</v>
      </c>
      <c r="AY488" s="209" t="s">
        <v>155</v>
      </c>
    </row>
    <row r="489" spans="2:51" s="215" customFormat="1" ht="44.25" customHeight="1">
      <c r="B489" s="210"/>
      <c r="C489" s="211"/>
      <c r="D489" s="211"/>
      <c r="E489" s="212" t="s">
        <v>5</v>
      </c>
      <c r="F489" s="347" t="s">
        <v>650</v>
      </c>
      <c r="G489" s="348"/>
      <c r="H489" s="348"/>
      <c r="I489" s="348"/>
      <c r="J489" s="211"/>
      <c r="K489" s="213">
        <v>-117.528</v>
      </c>
      <c r="L489" s="245"/>
      <c r="M489" s="245"/>
      <c r="N489" s="211"/>
      <c r="O489" s="211"/>
      <c r="P489" s="211"/>
      <c r="Q489" s="211"/>
      <c r="R489" s="214"/>
      <c r="T489" s="216"/>
      <c r="U489" s="211"/>
      <c r="V489" s="211"/>
      <c r="W489" s="211"/>
      <c r="X489" s="211"/>
      <c r="Y489" s="211"/>
      <c r="Z489" s="211"/>
      <c r="AA489" s="217"/>
      <c r="AT489" s="218" t="s">
        <v>217</v>
      </c>
      <c r="AU489" s="218" t="s">
        <v>124</v>
      </c>
      <c r="AV489" s="215" t="s">
        <v>124</v>
      </c>
      <c r="AW489" s="215" t="s">
        <v>34</v>
      </c>
      <c r="AX489" s="215" t="s">
        <v>76</v>
      </c>
      <c r="AY489" s="218" t="s">
        <v>155</v>
      </c>
    </row>
    <row r="490" spans="2:51" s="224" customFormat="1" ht="22.5" customHeight="1">
      <c r="B490" s="219"/>
      <c r="C490" s="220"/>
      <c r="D490" s="220"/>
      <c r="E490" s="221" t="s">
        <v>5</v>
      </c>
      <c r="F490" s="336" t="s">
        <v>222</v>
      </c>
      <c r="G490" s="337"/>
      <c r="H490" s="337"/>
      <c r="I490" s="337"/>
      <c r="J490" s="220"/>
      <c r="K490" s="222">
        <v>928.972</v>
      </c>
      <c r="L490" s="246"/>
      <c r="M490" s="246"/>
      <c r="N490" s="220"/>
      <c r="O490" s="220"/>
      <c r="P490" s="220"/>
      <c r="Q490" s="220"/>
      <c r="R490" s="223"/>
      <c r="T490" s="225"/>
      <c r="U490" s="220"/>
      <c r="V490" s="220"/>
      <c r="W490" s="220"/>
      <c r="X490" s="220"/>
      <c r="Y490" s="220"/>
      <c r="Z490" s="220"/>
      <c r="AA490" s="226"/>
      <c r="AT490" s="227" t="s">
        <v>217</v>
      </c>
      <c r="AU490" s="227" t="s">
        <v>124</v>
      </c>
      <c r="AV490" s="224" t="s">
        <v>169</v>
      </c>
      <c r="AW490" s="224" t="s">
        <v>34</v>
      </c>
      <c r="AX490" s="224" t="s">
        <v>22</v>
      </c>
      <c r="AY490" s="227" t="s">
        <v>155</v>
      </c>
    </row>
    <row r="491" spans="2:65" s="110" customFormat="1" ht="31.5" customHeight="1">
      <c r="B491" s="111"/>
      <c r="C491" s="228" t="s">
        <v>651</v>
      </c>
      <c r="D491" s="228" t="s">
        <v>300</v>
      </c>
      <c r="E491" s="229" t="s">
        <v>652</v>
      </c>
      <c r="F491" s="344" t="s">
        <v>653</v>
      </c>
      <c r="G491" s="344"/>
      <c r="H491" s="344"/>
      <c r="I491" s="344"/>
      <c r="J491" s="230" t="s">
        <v>214</v>
      </c>
      <c r="K491" s="231">
        <v>947.551</v>
      </c>
      <c r="L491" s="345"/>
      <c r="M491" s="345"/>
      <c r="N491" s="346">
        <f>ROUND(L491*K491,2)</f>
        <v>0</v>
      </c>
      <c r="O491" s="318"/>
      <c r="P491" s="318"/>
      <c r="Q491" s="318"/>
      <c r="R491" s="115"/>
      <c r="T491" s="192" t="s">
        <v>5</v>
      </c>
      <c r="U491" s="193" t="s">
        <v>41</v>
      </c>
      <c r="V491" s="194">
        <v>0</v>
      </c>
      <c r="W491" s="194">
        <f>V491*K491</f>
        <v>0</v>
      </c>
      <c r="X491" s="194">
        <v>0.00322</v>
      </c>
      <c r="Y491" s="194">
        <f>X491*K491</f>
        <v>3.0511142200000005</v>
      </c>
      <c r="Z491" s="194">
        <v>0</v>
      </c>
      <c r="AA491" s="195">
        <f>Z491*K491</f>
        <v>0</v>
      </c>
      <c r="AR491" s="100" t="s">
        <v>388</v>
      </c>
      <c r="AT491" s="100" t="s">
        <v>300</v>
      </c>
      <c r="AU491" s="100" t="s">
        <v>124</v>
      </c>
      <c r="AY491" s="100" t="s">
        <v>155</v>
      </c>
      <c r="BE491" s="196">
        <f>IF(U491="základní",N491,0)</f>
        <v>0</v>
      </c>
      <c r="BF491" s="196">
        <f>IF(U491="snížená",N491,0)</f>
        <v>0</v>
      </c>
      <c r="BG491" s="196">
        <f>IF(U491="zákl. přenesená",N491,0)</f>
        <v>0</v>
      </c>
      <c r="BH491" s="196">
        <f>IF(U491="sníž. přenesená",N491,0)</f>
        <v>0</v>
      </c>
      <c r="BI491" s="196">
        <f>IF(U491="nulová",N491,0)</f>
        <v>0</v>
      </c>
      <c r="BJ491" s="100" t="s">
        <v>22</v>
      </c>
      <c r="BK491" s="196">
        <f>ROUND(L491*K491,2)</f>
        <v>0</v>
      </c>
      <c r="BL491" s="100" t="s">
        <v>280</v>
      </c>
      <c r="BM491" s="100" t="s">
        <v>654</v>
      </c>
    </row>
    <row r="492" spans="2:47" s="110" customFormat="1" ht="22.5" customHeight="1">
      <c r="B492" s="111"/>
      <c r="C492" s="112"/>
      <c r="D492" s="112"/>
      <c r="E492" s="112"/>
      <c r="F492" s="338" t="s">
        <v>655</v>
      </c>
      <c r="G492" s="339"/>
      <c r="H492" s="339"/>
      <c r="I492" s="339"/>
      <c r="J492" s="112"/>
      <c r="K492" s="112"/>
      <c r="L492" s="247"/>
      <c r="M492" s="247"/>
      <c r="N492" s="112"/>
      <c r="O492" s="112"/>
      <c r="P492" s="112"/>
      <c r="Q492" s="112"/>
      <c r="R492" s="115"/>
      <c r="T492" s="233"/>
      <c r="U492" s="112"/>
      <c r="V492" s="112"/>
      <c r="W492" s="112"/>
      <c r="X492" s="112"/>
      <c r="Y492" s="112"/>
      <c r="Z492" s="112"/>
      <c r="AA492" s="234"/>
      <c r="AT492" s="100" t="s">
        <v>559</v>
      </c>
      <c r="AU492" s="100" t="s">
        <v>124</v>
      </c>
    </row>
    <row r="493" spans="2:65" s="110" customFormat="1" ht="31.5" customHeight="1">
      <c r="B493" s="111"/>
      <c r="C493" s="188" t="s">
        <v>656</v>
      </c>
      <c r="D493" s="188" t="s">
        <v>156</v>
      </c>
      <c r="E493" s="189" t="s">
        <v>657</v>
      </c>
      <c r="F493" s="316" t="s">
        <v>658</v>
      </c>
      <c r="G493" s="316"/>
      <c r="H493" s="316"/>
      <c r="I493" s="316"/>
      <c r="J493" s="190" t="s">
        <v>214</v>
      </c>
      <c r="K493" s="191">
        <v>1892.818</v>
      </c>
      <c r="L493" s="317"/>
      <c r="M493" s="317"/>
      <c r="N493" s="318">
        <f>ROUND(L493*K493,2)</f>
        <v>0</v>
      </c>
      <c r="O493" s="318"/>
      <c r="P493" s="318"/>
      <c r="Q493" s="318"/>
      <c r="R493" s="115"/>
      <c r="T493" s="192" t="s">
        <v>5</v>
      </c>
      <c r="U493" s="193" t="s">
        <v>41</v>
      </c>
      <c r="V493" s="194">
        <v>0.09</v>
      </c>
      <c r="W493" s="194">
        <f>V493*K493</f>
        <v>170.35361999999998</v>
      </c>
      <c r="X493" s="194">
        <v>0</v>
      </c>
      <c r="Y493" s="194">
        <f>X493*K493</f>
        <v>0</v>
      </c>
      <c r="Z493" s="194">
        <v>0</v>
      </c>
      <c r="AA493" s="195">
        <f>Z493*K493</f>
        <v>0</v>
      </c>
      <c r="AR493" s="100" t="s">
        <v>280</v>
      </c>
      <c r="AT493" s="100" t="s">
        <v>156</v>
      </c>
      <c r="AU493" s="100" t="s">
        <v>124</v>
      </c>
      <c r="AY493" s="100" t="s">
        <v>155</v>
      </c>
      <c r="BE493" s="196">
        <f>IF(U493="základní",N493,0)</f>
        <v>0</v>
      </c>
      <c r="BF493" s="196">
        <f>IF(U493="snížená",N493,0)</f>
        <v>0</v>
      </c>
      <c r="BG493" s="196">
        <f>IF(U493="zákl. přenesená",N493,0)</f>
        <v>0</v>
      </c>
      <c r="BH493" s="196">
        <f>IF(U493="sníž. přenesená",N493,0)</f>
        <v>0</v>
      </c>
      <c r="BI493" s="196">
        <f>IF(U493="nulová",N493,0)</f>
        <v>0</v>
      </c>
      <c r="BJ493" s="100" t="s">
        <v>22</v>
      </c>
      <c r="BK493" s="196">
        <f>ROUND(L493*K493,2)</f>
        <v>0</v>
      </c>
      <c r="BL493" s="100" t="s">
        <v>280</v>
      </c>
      <c r="BM493" s="100" t="s">
        <v>659</v>
      </c>
    </row>
    <row r="494" spans="2:65" s="110" customFormat="1" ht="31.5" customHeight="1">
      <c r="B494" s="111"/>
      <c r="C494" s="228" t="s">
        <v>660</v>
      </c>
      <c r="D494" s="228" t="s">
        <v>300</v>
      </c>
      <c r="E494" s="229" t="s">
        <v>661</v>
      </c>
      <c r="F494" s="344" t="s">
        <v>662</v>
      </c>
      <c r="G494" s="344"/>
      <c r="H494" s="344"/>
      <c r="I494" s="344"/>
      <c r="J494" s="230" t="s">
        <v>214</v>
      </c>
      <c r="K494" s="231">
        <v>780.641</v>
      </c>
      <c r="L494" s="345"/>
      <c r="M494" s="345"/>
      <c r="N494" s="346">
        <f>ROUND(L494*K494,2)</f>
        <v>0</v>
      </c>
      <c r="O494" s="318"/>
      <c r="P494" s="318"/>
      <c r="Q494" s="318"/>
      <c r="R494" s="115"/>
      <c r="T494" s="192" t="s">
        <v>5</v>
      </c>
      <c r="U494" s="193" t="s">
        <v>41</v>
      </c>
      <c r="V494" s="194">
        <v>0</v>
      </c>
      <c r="W494" s="194">
        <f>V494*K494</f>
        <v>0</v>
      </c>
      <c r="X494" s="194">
        <v>0.0015</v>
      </c>
      <c r="Y494" s="194">
        <f>X494*K494</f>
        <v>1.1709615</v>
      </c>
      <c r="Z494" s="194">
        <v>0</v>
      </c>
      <c r="AA494" s="195">
        <f>Z494*K494</f>
        <v>0</v>
      </c>
      <c r="AR494" s="100" t="s">
        <v>388</v>
      </c>
      <c r="AT494" s="100" t="s">
        <v>300</v>
      </c>
      <c r="AU494" s="100" t="s">
        <v>124</v>
      </c>
      <c r="AY494" s="100" t="s">
        <v>155</v>
      </c>
      <c r="BE494" s="196">
        <f>IF(U494="základní",N494,0)</f>
        <v>0</v>
      </c>
      <c r="BF494" s="196">
        <f>IF(U494="snížená",N494,0)</f>
        <v>0</v>
      </c>
      <c r="BG494" s="196">
        <f>IF(U494="zákl. přenesená",N494,0)</f>
        <v>0</v>
      </c>
      <c r="BH494" s="196">
        <f>IF(U494="sníž. přenesená",N494,0)</f>
        <v>0</v>
      </c>
      <c r="BI494" s="196">
        <f>IF(U494="nulová",N494,0)</f>
        <v>0</v>
      </c>
      <c r="BJ494" s="100" t="s">
        <v>22</v>
      </c>
      <c r="BK494" s="196">
        <f>ROUND(L494*K494,2)</f>
        <v>0</v>
      </c>
      <c r="BL494" s="100" t="s">
        <v>280</v>
      </c>
      <c r="BM494" s="100" t="s">
        <v>663</v>
      </c>
    </row>
    <row r="495" spans="2:47" s="110" customFormat="1" ht="22.5" customHeight="1">
      <c r="B495" s="111"/>
      <c r="C495" s="112"/>
      <c r="D495" s="112"/>
      <c r="E495" s="112"/>
      <c r="F495" s="338" t="s">
        <v>664</v>
      </c>
      <c r="G495" s="339"/>
      <c r="H495" s="339"/>
      <c r="I495" s="339"/>
      <c r="J495" s="112"/>
      <c r="K495" s="112"/>
      <c r="L495" s="247"/>
      <c r="M495" s="247"/>
      <c r="N495" s="112"/>
      <c r="O495" s="112"/>
      <c r="P495" s="112"/>
      <c r="Q495" s="112"/>
      <c r="R495" s="115"/>
      <c r="T495" s="233"/>
      <c r="U495" s="112"/>
      <c r="V495" s="112"/>
      <c r="W495" s="112"/>
      <c r="X495" s="112"/>
      <c r="Y495" s="112"/>
      <c r="Z495" s="112"/>
      <c r="AA495" s="234"/>
      <c r="AT495" s="100" t="s">
        <v>559</v>
      </c>
      <c r="AU495" s="100" t="s">
        <v>124</v>
      </c>
    </row>
    <row r="496" spans="2:51" s="206" customFormat="1" ht="22.5" customHeight="1">
      <c r="B496" s="201"/>
      <c r="C496" s="202"/>
      <c r="D496" s="202"/>
      <c r="E496" s="203" t="s">
        <v>5</v>
      </c>
      <c r="F496" s="349" t="s">
        <v>327</v>
      </c>
      <c r="G496" s="350"/>
      <c r="H496" s="350"/>
      <c r="I496" s="350"/>
      <c r="J496" s="202"/>
      <c r="K496" s="204" t="s">
        <v>5</v>
      </c>
      <c r="L496" s="244"/>
      <c r="M496" s="244"/>
      <c r="N496" s="202"/>
      <c r="O496" s="202"/>
      <c r="P496" s="202"/>
      <c r="Q496" s="202"/>
      <c r="R496" s="205"/>
      <c r="T496" s="207"/>
      <c r="U496" s="202"/>
      <c r="V496" s="202"/>
      <c r="W496" s="202"/>
      <c r="X496" s="202"/>
      <c r="Y496" s="202"/>
      <c r="Z496" s="202"/>
      <c r="AA496" s="208"/>
      <c r="AT496" s="209" t="s">
        <v>217</v>
      </c>
      <c r="AU496" s="209" t="s">
        <v>124</v>
      </c>
      <c r="AV496" s="206" t="s">
        <v>22</v>
      </c>
      <c r="AW496" s="206" t="s">
        <v>34</v>
      </c>
      <c r="AX496" s="206" t="s">
        <v>76</v>
      </c>
      <c r="AY496" s="209" t="s">
        <v>155</v>
      </c>
    </row>
    <row r="497" spans="2:51" s="215" customFormat="1" ht="22.5" customHeight="1">
      <c r="B497" s="210"/>
      <c r="C497" s="211"/>
      <c r="D497" s="211"/>
      <c r="E497" s="212" t="s">
        <v>5</v>
      </c>
      <c r="F497" s="347" t="s">
        <v>598</v>
      </c>
      <c r="G497" s="348"/>
      <c r="H497" s="348"/>
      <c r="I497" s="348"/>
      <c r="J497" s="211"/>
      <c r="K497" s="213">
        <v>607</v>
      </c>
      <c r="L497" s="245"/>
      <c r="M497" s="245"/>
      <c r="N497" s="211"/>
      <c r="O497" s="211"/>
      <c r="P497" s="211"/>
      <c r="Q497" s="211"/>
      <c r="R497" s="214"/>
      <c r="T497" s="216"/>
      <c r="U497" s="211"/>
      <c r="V497" s="211"/>
      <c r="W497" s="211"/>
      <c r="X497" s="211"/>
      <c r="Y497" s="211"/>
      <c r="Z497" s="211"/>
      <c r="AA497" s="217"/>
      <c r="AT497" s="218" t="s">
        <v>217</v>
      </c>
      <c r="AU497" s="218" t="s">
        <v>124</v>
      </c>
      <c r="AV497" s="215" t="s">
        <v>124</v>
      </c>
      <c r="AW497" s="215" t="s">
        <v>34</v>
      </c>
      <c r="AX497" s="215" t="s">
        <v>76</v>
      </c>
      <c r="AY497" s="218" t="s">
        <v>155</v>
      </c>
    </row>
    <row r="498" spans="2:51" s="206" customFormat="1" ht="22.5" customHeight="1">
      <c r="B498" s="201"/>
      <c r="C498" s="202"/>
      <c r="D498" s="202"/>
      <c r="E498" s="203" t="s">
        <v>5</v>
      </c>
      <c r="F498" s="349" t="s">
        <v>665</v>
      </c>
      <c r="G498" s="350"/>
      <c r="H498" s="350"/>
      <c r="I498" s="350"/>
      <c r="J498" s="202"/>
      <c r="K498" s="204" t="s">
        <v>5</v>
      </c>
      <c r="L498" s="244"/>
      <c r="M498" s="244"/>
      <c r="N498" s="202"/>
      <c r="O498" s="202"/>
      <c r="P498" s="202"/>
      <c r="Q498" s="202"/>
      <c r="R498" s="205"/>
      <c r="T498" s="207"/>
      <c r="U498" s="202"/>
      <c r="V498" s="202"/>
      <c r="W498" s="202"/>
      <c r="X498" s="202"/>
      <c r="Y498" s="202"/>
      <c r="Z498" s="202"/>
      <c r="AA498" s="208"/>
      <c r="AT498" s="209" t="s">
        <v>217</v>
      </c>
      <c r="AU498" s="209" t="s">
        <v>124</v>
      </c>
      <c r="AV498" s="206" t="s">
        <v>22</v>
      </c>
      <c r="AW498" s="206" t="s">
        <v>34</v>
      </c>
      <c r="AX498" s="206" t="s">
        <v>76</v>
      </c>
      <c r="AY498" s="209" t="s">
        <v>155</v>
      </c>
    </row>
    <row r="499" spans="2:51" s="215" customFormat="1" ht="22.5" customHeight="1">
      <c r="B499" s="210"/>
      <c r="C499" s="211"/>
      <c r="D499" s="211"/>
      <c r="E499" s="212" t="s">
        <v>5</v>
      </c>
      <c r="F499" s="347" t="s">
        <v>666</v>
      </c>
      <c r="G499" s="348"/>
      <c r="H499" s="348"/>
      <c r="I499" s="348"/>
      <c r="J499" s="211"/>
      <c r="K499" s="213">
        <v>71.818</v>
      </c>
      <c r="L499" s="245"/>
      <c r="M499" s="245"/>
      <c r="N499" s="211"/>
      <c r="O499" s="211"/>
      <c r="P499" s="211"/>
      <c r="Q499" s="211"/>
      <c r="R499" s="214"/>
      <c r="T499" s="216"/>
      <c r="U499" s="211"/>
      <c r="V499" s="211"/>
      <c r="W499" s="211"/>
      <c r="X499" s="211"/>
      <c r="Y499" s="211"/>
      <c r="Z499" s="211"/>
      <c r="AA499" s="217"/>
      <c r="AT499" s="218" t="s">
        <v>217</v>
      </c>
      <c r="AU499" s="218" t="s">
        <v>124</v>
      </c>
      <c r="AV499" s="215" t="s">
        <v>124</v>
      </c>
      <c r="AW499" s="215" t="s">
        <v>34</v>
      </c>
      <c r="AX499" s="215" t="s">
        <v>76</v>
      </c>
      <c r="AY499" s="218" t="s">
        <v>155</v>
      </c>
    </row>
    <row r="500" spans="2:51" s="224" customFormat="1" ht="22.5" customHeight="1">
      <c r="B500" s="219"/>
      <c r="C500" s="220"/>
      <c r="D500" s="220"/>
      <c r="E500" s="221" t="s">
        <v>5</v>
      </c>
      <c r="F500" s="336" t="s">
        <v>222</v>
      </c>
      <c r="G500" s="337"/>
      <c r="H500" s="337"/>
      <c r="I500" s="337"/>
      <c r="J500" s="220"/>
      <c r="K500" s="222">
        <v>678.818</v>
      </c>
      <c r="L500" s="246"/>
      <c r="M500" s="246"/>
      <c r="N500" s="220"/>
      <c r="O500" s="220"/>
      <c r="P500" s="220"/>
      <c r="Q500" s="220"/>
      <c r="R500" s="223"/>
      <c r="T500" s="225"/>
      <c r="U500" s="220"/>
      <c r="V500" s="220"/>
      <c r="W500" s="220"/>
      <c r="X500" s="220"/>
      <c r="Y500" s="220"/>
      <c r="Z500" s="220"/>
      <c r="AA500" s="226"/>
      <c r="AT500" s="227" t="s">
        <v>217</v>
      </c>
      <c r="AU500" s="227" t="s">
        <v>124</v>
      </c>
      <c r="AV500" s="224" t="s">
        <v>169</v>
      </c>
      <c r="AW500" s="224" t="s">
        <v>34</v>
      </c>
      <c r="AX500" s="224" t="s">
        <v>22</v>
      </c>
      <c r="AY500" s="227" t="s">
        <v>155</v>
      </c>
    </row>
    <row r="501" spans="2:65" s="110" customFormat="1" ht="31.5" customHeight="1">
      <c r="B501" s="111"/>
      <c r="C501" s="228" t="s">
        <v>667</v>
      </c>
      <c r="D501" s="228" t="s">
        <v>300</v>
      </c>
      <c r="E501" s="229" t="s">
        <v>668</v>
      </c>
      <c r="F501" s="344" t="s">
        <v>669</v>
      </c>
      <c r="G501" s="344"/>
      <c r="H501" s="344"/>
      <c r="I501" s="344"/>
      <c r="J501" s="230" t="s">
        <v>214</v>
      </c>
      <c r="K501" s="231">
        <v>1396.1</v>
      </c>
      <c r="L501" s="345"/>
      <c r="M501" s="345"/>
      <c r="N501" s="346">
        <f>ROUND(L501*K501,2)</f>
        <v>0</v>
      </c>
      <c r="O501" s="318"/>
      <c r="P501" s="318"/>
      <c r="Q501" s="318"/>
      <c r="R501" s="115"/>
      <c r="T501" s="192" t="s">
        <v>5</v>
      </c>
      <c r="U501" s="193" t="s">
        <v>41</v>
      </c>
      <c r="V501" s="194">
        <v>0</v>
      </c>
      <c r="W501" s="194">
        <f>V501*K501</f>
        <v>0</v>
      </c>
      <c r="X501" s="194">
        <v>0.004</v>
      </c>
      <c r="Y501" s="194">
        <f>X501*K501</f>
        <v>5.5844</v>
      </c>
      <c r="Z501" s="194">
        <v>0</v>
      </c>
      <c r="AA501" s="195">
        <f>Z501*K501</f>
        <v>0</v>
      </c>
      <c r="AR501" s="100" t="s">
        <v>388</v>
      </c>
      <c r="AT501" s="100" t="s">
        <v>300</v>
      </c>
      <c r="AU501" s="100" t="s">
        <v>124</v>
      </c>
      <c r="AY501" s="100" t="s">
        <v>155</v>
      </c>
      <c r="BE501" s="196">
        <f>IF(U501="základní",N501,0)</f>
        <v>0</v>
      </c>
      <c r="BF501" s="196">
        <f>IF(U501="snížená",N501,0)</f>
        <v>0</v>
      </c>
      <c r="BG501" s="196">
        <f>IF(U501="zákl. přenesená",N501,0)</f>
        <v>0</v>
      </c>
      <c r="BH501" s="196">
        <f>IF(U501="sníž. přenesená",N501,0)</f>
        <v>0</v>
      </c>
      <c r="BI501" s="196">
        <f>IF(U501="nulová",N501,0)</f>
        <v>0</v>
      </c>
      <c r="BJ501" s="100" t="s">
        <v>22</v>
      </c>
      <c r="BK501" s="196">
        <f>ROUND(L501*K501,2)</f>
        <v>0</v>
      </c>
      <c r="BL501" s="100" t="s">
        <v>280</v>
      </c>
      <c r="BM501" s="100" t="s">
        <v>670</v>
      </c>
    </row>
    <row r="502" spans="2:47" s="110" customFormat="1" ht="22.5" customHeight="1">
      <c r="B502" s="111"/>
      <c r="C502" s="112"/>
      <c r="D502" s="112"/>
      <c r="E502" s="112"/>
      <c r="F502" s="338" t="s">
        <v>655</v>
      </c>
      <c r="G502" s="339"/>
      <c r="H502" s="339"/>
      <c r="I502" s="339"/>
      <c r="J502" s="112"/>
      <c r="K502" s="112"/>
      <c r="L502" s="247"/>
      <c r="M502" s="247"/>
      <c r="N502" s="112"/>
      <c r="O502" s="112"/>
      <c r="P502" s="112"/>
      <c r="Q502" s="112"/>
      <c r="R502" s="115"/>
      <c r="T502" s="233"/>
      <c r="U502" s="112"/>
      <c r="V502" s="112"/>
      <c r="W502" s="112"/>
      <c r="X502" s="112"/>
      <c r="Y502" s="112"/>
      <c r="Z502" s="112"/>
      <c r="AA502" s="234"/>
      <c r="AT502" s="100" t="s">
        <v>559</v>
      </c>
      <c r="AU502" s="100" t="s">
        <v>124</v>
      </c>
    </row>
    <row r="503" spans="2:51" s="206" customFormat="1" ht="22.5" customHeight="1">
      <c r="B503" s="201"/>
      <c r="C503" s="202"/>
      <c r="D503" s="202"/>
      <c r="E503" s="203" t="s">
        <v>5</v>
      </c>
      <c r="F503" s="349" t="s">
        <v>671</v>
      </c>
      <c r="G503" s="350"/>
      <c r="H503" s="350"/>
      <c r="I503" s="350"/>
      <c r="J503" s="202"/>
      <c r="K503" s="204" t="s">
        <v>5</v>
      </c>
      <c r="L503" s="244"/>
      <c r="M503" s="244"/>
      <c r="N503" s="202"/>
      <c r="O503" s="202"/>
      <c r="P503" s="202"/>
      <c r="Q503" s="202"/>
      <c r="R503" s="205"/>
      <c r="T503" s="207"/>
      <c r="U503" s="202"/>
      <c r="V503" s="202"/>
      <c r="W503" s="202"/>
      <c r="X503" s="202"/>
      <c r="Y503" s="202"/>
      <c r="Z503" s="202"/>
      <c r="AA503" s="208"/>
      <c r="AT503" s="209" t="s">
        <v>217</v>
      </c>
      <c r="AU503" s="209" t="s">
        <v>124</v>
      </c>
      <c r="AV503" s="206" t="s">
        <v>22</v>
      </c>
      <c r="AW503" s="206" t="s">
        <v>34</v>
      </c>
      <c r="AX503" s="206" t="s">
        <v>76</v>
      </c>
      <c r="AY503" s="209" t="s">
        <v>155</v>
      </c>
    </row>
    <row r="504" spans="2:51" s="215" customFormat="1" ht="22.5" customHeight="1">
      <c r="B504" s="210"/>
      <c r="C504" s="211"/>
      <c r="D504" s="211"/>
      <c r="E504" s="212" t="s">
        <v>5</v>
      </c>
      <c r="F504" s="347" t="s">
        <v>672</v>
      </c>
      <c r="G504" s="348"/>
      <c r="H504" s="348"/>
      <c r="I504" s="348"/>
      <c r="J504" s="211"/>
      <c r="K504" s="213">
        <v>1214</v>
      </c>
      <c r="L504" s="245"/>
      <c r="M504" s="245"/>
      <c r="N504" s="211"/>
      <c r="O504" s="211"/>
      <c r="P504" s="211"/>
      <c r="Q504" s="211"/>
      <c r="R504" s="214"/>
      <c r="T504" s="216"/>
      <c r="U504" s="211"/>
      <c r="V504" s="211"/>
      <c r="W504" s="211"/>
      <c r="X504" s="211"/>
      <c r="Y504" s="211"/>
      <c r="Z504" s="211"/>
      <c r="AA504" s="217"/>
      <c r="AT504" s="218" t="s">
        <v>217</v>
      </c>
      <c r="AU504" s="218" t="s">
        <v>124</v>
      </c>
      <c r="AV504" s="215" t="s">
        <v>124</v>
      </c>
      <c r="AW504" s="215" t="s">
        <v>34</v>
      </c>
      <c r="AX504" s="215" t="s">
        <v>76</v>
      </c>
      <c r="AY504" s="218" t="s">
        <v>155</v>
      </c>
    </row>
    <row r="505" spans="2:51" s="224" customFormat="1" ht="22.5" customHeight="1">
      <c r="B505" s="219"/>
      <c r="C505" s="220"/>
      <c r="D505" s="220"/>
      <c r="E505" s="221" t="s">
        <v>5</v>
      </c>
      <c r="F505" s="336" t="s">
        <v>222</v>
      </c>
      <c r="G505" s="337"/>
      <c r="H505" s="337"/>
      <c r="I505" s="337"/>
      <c r="J505" s="220"/>
      <c r="K505" s="222">
        <v>1214</v>
      </c>
      <c r="L505" s="246"/>
      <c r="M505" s="246"/>
      <c r="N505" s="220"/>
      <c r="O505" s="220"/>
      <c r="P505" s="220"/>
      <c r="Q505" s="220"/>
      <c r="R505" s="223"/>
      <c r="T505" s="225"/>
      <c r="U505" s="220"/>
      <c r="V505" s="220"/>
      <c r="W505" s="220"/>
      <c r="X505" s="220"/>
      <c r="Y505" s="220"/>
      <c r="Z505" s="220"/>
      <c r="AA505" s="226"/>
      <c r="AT505" s="227" t="s">
        <v>217</v>
      </c>
      <c r="AU505" s="227" t="s">
        <v>124</v>
      </c>
      <c r="AV505" s="224" t="s">
        <v>169</v>
      </c>
      <c r="AW505" s="224" t="s">
        <v>34</v>
      </c>
      <c r="AX505" s="224" t="s">
        <v>22</v>
      </c>
      <c r="AY505" s="227" t="s">
        <v>155</v>
      </c>
    </row>
    <row r="506" spans="2:65" s="110" customFormat="1" ht="31.5" customHeight="1">
      <c r="B506" s="111"/>
      <c r="C506" s="188" t="s">
        <v>673</v>
      </c>
      <c r="D506" s="188" t="s">
        <v>156</v>
      </c>
      <c r="E506" s="189" t="s">
        <v>674</v>
      </c>
      <c r="F506" s="316" t="s">
        <v>675</v>
      </c>
      <c r="G506" s="316"/>
      <c r="H506" s="316"/>
      <c r="I506" s="316"/>
      <c r="J506" s="190" t="s">
        <v>214</v>
      </c>
      <c r="K506" s="191">
        <v>61.9</v>
      </c>
      <c r="L506" s="317"/>
      <c r="M506" s="317"/>
      <c r="N506" s="318">
        <f>ROUND(L506*K506,2)</f>
        <v>0</v>
      </c>
      <c r="O506" s="318"/>
      <c r="P506" s="318"/>
      <c r="Q506" s="318"/>
      <c r="R506" s="115"/>
      <c r="T506" s="192" t="s">
        <v>5</v>
      </c>
      <c r="U506" s="193" t="s">
        <v>41</v>
      </c>
      <c r="V506" s="194">
        <v>0.025</v>
      </c>
      <c r="W506" s="194">
        <f>V506*K506</f>
        <v>1.5475</v>
      </c>
      <c r="X506" s="194">
        <v>0</v>
      </c>
      <c r="Y506" s="194">
        <f>X506*K506</f>
        <v>0</v>
      </c>
      <c r="Z506" s="194">
        <v>0</v>
      </c>
      <c r="AA506" s="195">
        <f>Z506*K506</f>
        <v>0</v>
      </c>
      <c r="AR506" s="100" t="s">
        <v>280</v>
      </c>
      <c r="AT506" s="100" t="s">
        <v>156</v>
      </c>
      <c r="AU506" s="100" t="s">
        <v>124</v>
      </c>
      <c r="AY506" s="100" t="s">
        <v>155</v>
      </c>
      <c r="BE506" s="196">
        <f>IF(U506="základní",N506,0)</f>
        <v>0</v>
      </c>
      <c r="BF506" s="196">
        <f>IF(U506="snížená",N506,0)</f>
        <v>0</v>
      </c>
      <c r="BG506" s="196">
        <f>IF(U506="zákl. přenesená",N506,0)</f>
        <v>0</v>
      </c>
      <c r="BH506" s="196">
        <f>IF(U506="sníž. přenesená",N506,0)</f>
        <v>0</v>
      </c>
      <c r="BI506" s="196">
        <f>IF(U506="nulová",N506,0)</f>
        <v>0</v>
      </c>
      <c r="BJ506" s="100" t="s">
        <v>22</v>
      </c>
      <c r="BK506" s="196">
        <f>ROUND(L506*K506,2)</f>
        <v>0</v>
      </c>
      <c r="BL506" s="100" t="s">
        <v>280</v>
      </c>
      <c r="BM506" s="100" t="s">
        <v>676</v>
      </c>
    </row>
    <row r="507" spans="2:51" s="206" customFormat="1" ht="22.5" customHeight="1">
      <c r="B507" s="201"/>
      <c r="C507" s="202"/>
      <c r="D507" s="202"/>
      <c r="E507" s="203" t="s">
        <v>5</v>
      </c>
      <c r="F507" s="342" t="s">
        <v>327</v>
      </c>
      <c r="G507" s="343"/>
      <c r="H507" s="343"/>
      <c r="I507" s="343"/>
      <c r="J507" s="202"/>
      <c r="K507" s="204" t="s">
        <v>5</v>
      </c>
      <c r="L507" s="244"/>
      <c r="M507" s="244"/>
      <c r="N507" s="202"/>
      <c r="O507" s="202"/>
      <c r="P507" s="202"/>
      <c r="Q507" s="202"/>
      <c r="R507" s="205"/>
      <c r="T507" s="207"/>
      <c r="U507" s="202"/>
      <c r="V507" s="202"/>
      <c r="W507" s="202"/>
      <c r="X507" s="202"/>
      <c r="Y507" s="202"/>
      <c r="Z507" s="202"/>
      <c r="AA507" s="208"/>
      <c r="AT507" s="209" t="s">
        <v>217</v>
      </c>
      <c r="AU507" s="209" t="s">
        <v>124</v>
      </c>
      <c r="AV507" s="206" t="s">
        <v>22</v>
      </c>
      <c r="AW507" s="206" t="s">
        <v>34</v>
      </c>
      <c r="AX507" s="206" t="s">
        <v>76</v>
      </c>
      <c r="AY507" s="209" t="s">
        <v>155</v>
      </c>
    </row>
    <row r="508" spans="2:51" s="215" customFormat="1" ht="22.5" customHeight="1">
      <c r="B508" s="210"/>
      <c r="C508" s="211"/>
      <c r="D508" s="211"/>
      <c r="E508" s="212" t="s">
        <v>5</v>
      </c>
      <c r="F508" s="347" t="s">
        <v>576</v>
      </c>
      <c r="G508" s="348"/>
      <c r="H508" s="348"/>
      <c r="I508" s="348"/>
      <c r="J508" s="211"/>
      <c r="K508" s="213">
        <v>61.9</v>
      </c>
      <c r="L508" s="245"/>
      <c r="M508" s="245"/>
      <c r="N508" s="211"/>
      <c r="O508" s="211"/>
      <c r="P508" s="211"/>
      <c r="Q508" s="211"/>
      <c r="R508" s="214"/>
      <c r="T508" s="216"/>
      <c r="U508" s="211"/>
      <c r="V508" s="211"/>
      <c r="W508" s="211"/>
      <c r="X508" s="211"/>
      <c r="Y508" s="211"/>
      <c r="Z508" s="211"/>
      <c r="AA508" s="217"/>
      <c r="AT508" s="218" t="s">
        <v>217</v>
      </c>
      <c r="AU508" s="218" t="s">
        <v>124</v>
      </c>
      <c r="AV508" s="215" t="s">
        <v>124</v>
      </c>
      <c r="AW508" s="215" t="s">
        <v>34</v>
      </c>
      <c r="AX508" s="215" t="s">
        <v>76</v>
      </c>
      <c r="AY508" s="218" t="s">
        <v>155</v>
      </c>
    </row>
    <row r="509" spans="2:51" s="224" customFormat="1" ht="22.5" customHeight="1">
      <c r="B509" s="219"/>
      <c r="C509" s="220"/>
      <c r="D509" s="220"/>
      <c r="E509" s="221" t="s">
        <v>5</v>
      </c>
      <c r="F509" s="336" t="s">
        <v>222</v>
      </c>
      <c r="G509" s="337"/>
      <c r="H509" s="337"/>
      <c r="I509" s="337"/>
      <c r="J509" s="220"/>
      <c r="K509" s="222">
        <v>61.9</v>
      </c>
      <c r="L509" s="246"/>
      <c r="M509" s="246"/>
      <c r="N509" s="220"/>
      <c r="O509" s="220"/>
      <c r="P509" s="220"/>
      <c r="Q509" s="220"/>
      <c r="R509" s="223"/>
      <c r="T509" s="225"/>
      <c r="U509" s="220"/>
      <c r="V509" s="220"/>
      <c r="W509" s="220"/>
      <c r="X509" s="220"/>
      <c r="Y509" s="220"/>
      <c r="Z509" s="220"/>
      <c r="AA509" s="226"/>
      <c r="AT509" s="227" t="s">
        <v>217</v>
      </c>
      <c r="AU509" s="227" t="s">
        <v>124</v>
      </c>
      <c r="AV509" s="224" t="s">
        <v>169</v>
      </c>
      <c r="AW509" s="224" t="s">
        <v>34</v>
      </c>
      <c r="AX509" s="224" t="s">
        <v>22</v>
      </c>
      <c r="AY509" s="227" t="s">
        <v>155</v>
      </c>
    </row>
    <row r="510" spans="2:65" s="110" customFormat="1" ht="22.5" customHeight="1">
      <c r="B510" s="111"/>
      <c r="C510" s="228" t="s">
        <v>677</v>
      </c>
      <c r="D510" s="228" t="s">
        <v>300</v>
      </c>
      <c r="E510" s="229" t="s">
        <v>678</v>
      </c>
      <c r="F510" s="344" t="s">
        <v>679</v>
      </c>
      <c r="G510" s="344"/>
      <c r="H510" s="344"/>
      <c r="I510" s="344"/>
      <c r="J510" s="230" t="s">
        <v>214</v>
      </c>
      <c r="K510" s="231">
        <v>68.09</v>
      </c>
      <c r="L510" s="345"/>
      <c r="M510" s="345"/>
      <c r="N510" s="346">
        <f>ROUND(L510*K510,2)</f>
        <v>0</v>
      </c>
      <c r="O510" s="318"/>
      <c r="P510" s="318"/>
      <c r="Q510" s="318"/>
      <c r="R510" s="115"/>
      <c r="T510" s="192" t="s">
        <v>5</v>
      </c>
      <c r="U510" s="193" t="s">
        <v>41</v>
      </c>
      <c r="V510" s="194">
        <v>0</v>
      </c>
      <c r="W510" s="194">
        <f>V510*K510</f>
        <v>0</v>
      </c>
      <c r="X510" s="194">
        <v>0.00011</v>
      </c>
      <c r="Y510" s="194">
        <f>X510*K510</f>
        <v>0.007489900000000001</v>
      </c>
      <c r="Z510" s="194">
        <v>0</v>
      </c>
      <c r="AA510" s="195">
        <f>Z510*K510</f>
        <v>0</v>
      </c>
      <c r="AR510" s="100" t="s">
        <v>388</v>
      </c>
      <c r="AT510" s="100" t="s">
        <v>300</v>
      </c>
      <c r="AU510" s="100" t="s">
        <v>124</v>
      </c>
      <c r="AY510" s="100" t="s">
        <v>155</v>
      </c>
      <c r="BE510" s="196">
        <f>IF(U510="základní",N510,0)</f>
        <v>0</v>
      </c>
      <c r="BF510" s="196">
        <f>IF(U510="snížená",N510,0)</f>
        <v>0</v>
      </c>
      <c r="BG510" s="196">
        <f>IF(U510="zákl. přenesená",N510,0)</f>
        <v>0</v>
      </c>
      <c r="BH510" s="196">
        <f>IF(U510="sníž. přenesená",N510,0)</f>
        <v>0</v>
      </c>
      <c r="BI510" s="196">
        <f>IF(U510="nulová",N510,0)</f>
        <v>0</v>
      </c>
      <c r="BJ510" s="100" t="s">
        <v>22</v>
      </c>
      <c r="BK510" s="196">
        <f>ROUND(L510*K510,2)</f>
        <v>0</v>
      </c>
      <c r="BL510" s="100" t="s">
        <v>280</v>
      </c>
      <c r="BM510" s="100" t="s">
        <v>680</v>
      </c>
    </row>
    <row r="511" spans="2:47" s="110" customFormat="1" ht="30" customHeight="1">
      <c r="B511" s="111"/>
      <c r="C511" s="112"/>
      <c r="D511" s="112"/>
      <c r="E511" s="112"/>
      <c r="F511" s="338" t="s">
        <v>681</v>
      </c>
      <c r="G511" s="339"/>
      <c r="H511" s="339"/>
      <c r="I511" s="339"/>
      <c r="J511" s="112"/>
      <c r="K511" s="112"/>
      <c r="L511" s="247"/>
      <c r="M511" s="247"/>
      <c r="N511" s="112"/>
      <c r="O511" s="112"/>
      <c r="P511" s="112"/>
      <c r="Q511" s="112"/>
      <c r="R511" s="115"/>
      <c r="T511" s="233"/>
      <c r="U511" s="112"/>
      <c r="V511" s="112"/>
      <c r="W511" s="112"/>
      <c r="X511" s="112"/>
      <c r="Y511" s="112"/>
      <c r="Z511" s="112"/>
      <c r="AA511" s="234"/>
      <c r="AT511" s="100" t="s">
        <v>559</v>
      </c>
      <c r="AU511" s="100" t="s">
        <v>124</v>
      </c>
    </row>
    <row r="512" spans="2:65" s="110" customFormat="1" ht="31.5" customHeight="1">
      <c r="B512" s="111"/>
      <c r="C512" s="188" t="s">
        <v>682</v>
      </c>
      <c r="D512" s="188" t="s">
        <v>156</v>
      </c>
      <c r="E512" s="189" t="s">
        <v>683</v>
      </c>
      <c r="F512" s="316" t="s">
        <v>684</v>
      </c>
      <c r="G512" s="316"/>
      <c r="H512" s="316"/>
      <c r="I512" s="316"/>
      <c r="J512" s="190" t="s">
        <v>622</v>
      </c>
      <c r="K512" s="191">
        <v>22923.119</v>
      </c>
      <c r="L512" s="317"/>
      <c r="M512" s="317"/>
      <c r="N512" s="318">
        <f>ROUND(L512*K512,2)</f>
        <v>0</v>
      </c>
      <c r="O512" s="318"/>
      <c r="P512" s="318"/>
      <c r="Q512" s="318"/>
      <c r="R512" s="115"/>
      <c r="T512" s="192" t="s">
        <v>5</v>
      </c>
      <c r="U512" s="193" t="s">
        <v>41</v>
      </c>
      <c r="V512" s="194">
        <v>0</v>
      </c>
      <c r="W512" s="194">
        <f>V512*K512</f>
        <v>0</v>
      </c>
      <c r="X512" s="194">
        <v>0</v>
      </c>
      <c r="Y512" s="194">
        <f>X512*K512</f>
        <v>0</v>
      </c>
      <c r="Z512" s="194">
        <v>0</v>
      </c>
      <c r="AA512" s="195">
        <f>Z512*K512</f>
        <v>0</v>
      </c>
      <c r="AR512" s="100" t="s">
        <v>280</v>
      </c>
      <c r="AT512" s="100" t="s">
        <v>156</v>
      </c>
      <c r="AU512" s="100" t="s">
        <v>124</v>
      </c>
      <c r="AY512" s="100" t="s">
        <v>155</v>
      </c>
      <c r="BE512" s="196">
        <f>IF(U512="základní",N512,0)</f>
        <v>0</v>
      </c>
      <c r="BF512" s="196">
        <f>IF(U512="snížená",N512,0)</f>
        <v>0</v>
      </c>
      <c r="BG512" s="196">
        <f>IF(U512="zákl. přenesená",N512,0)</f>
        <v>0</v>
      </c>
      <c r="BH512" s="196">
        <f>IF(U512="sníž. přenesená",N512,0)</f>
        <v>0</v>
      </c>
      <c r="BI512" s="196">
        <f>IF(U512="nulová",N512,0)</f>
        <v>0</v>
      </c>
      <c r="BJ512" s="100" t="s">
        <v>22</v>
      </c>
      <c r="BK512" s="196">
        <f>ROUND(L512*K512,2)</f>
        <v>0</v>
      </c>
      <c r="BL512" s="100" t="s">
        <v>280</v>
      </c>
      <c r="BM512" s="100" t="s">
        <v>685</v>
      </c>
    </row>
    <row r="513" spans="2:63" s="180" customFormat="1" ht="29.85" customHeight="1">
      <c r="B513" s="176"/>
      <c r="C513" s="177"/>
      <c r="D513" s="187" t="s">
        <v>195</v>
      </c>
      <c r="E513" s="187"/>
      <c r="F513" s="187"/>
      <c r="G513" s="187"/>
      <c r="H513" s="187"/>
      <c r="I513" s="187"/>
      <c r="J513" s="187"/>
      <c r="K513" s="187"/>
      <c r="L513" s="200"/>
      <c r="M513" s="200"/>
      <c r="N513" s="314">
        <f>BK513</f>
        <v>0</v>
      </c>
      <c r="O513" s="315"/>
      <c r="P513" s="315"/>
      <c r="Q513" s="315"/>
      <c r="R513" s="179"/>
      <c r="T513" s="181"/>
      <c r="U513" s="177"/>
      <c r="V513" s="177"/>
      <c r="W513" s="182">
        <f>SUM(W514:W528)</f>
        <v>564.5680279999999</v>
      </c>
      <c r="X513" s="177"/>
      <c r="Y513" s="182">
        <f>SUM(Y514:Y528)</f>
        <v>32.978721</v>
      </c>
      <c r="Z513" s="177"/>
      <c r="AA513" s="183">
        <f>SUM(AA514:AA528)</f>
        <v>0</v>
      </c>
      <c r="AR513" s="184" t="s">
        <v>124</v>
      </c>
      <c r="AT513" s="185" t="s">
        <v>75</v>
      </c>
      <c r="AU513" s="185" t="s">
        <v>22</v>
      </c>
      <c r="AY513" s="184" t="s">
        <v>155</v>
      </c>
      <c r="BK513" s="186">
        <f>SUM(BK514:BK528)</f>
        <v>0</v>
      </c>
    </row>
    <row r="514" spans="2:65" s="110" customFormat="1" ht="44.25" customHeight="1">
      <c r="B514" s="111"/>
      <c r="C514" s="188" t="s">
        <v>686</v>
      </c>
      <c r="D514" s="188" t="s">
        <v>156</v>
      </c>
      <c r="E514" s="189" t="s">
        <v>687</v>
      </c>
      <c r="F514" s="316" t="s">
        <v>688</v>
      </c>
      <c r="G514" s="316"/>
      <c r="H514" s="316"/>
      <c r="I514" s="316"/>
      <c r="J514" s="190" t="s">
        <v>214</v>
      </c>
      <c r="K514" s="191">
        <v>1429.454</v>
      </c>
      <c r="L514" s="317"/>
      <c r="M514" s="317"/>
      <c r="N514" s="318">
        <f>ROUND(L514*K514,2)</f>
        <v>0</v>
      </c>
      <c r="O514" s="318"/>
      <c r="P514" s="318"/>
      <c r="Q514" s="318"/>
      <c r="R514" s="115"/>
      <c r="T514" s="192" t="s">
        <v>5</v>
      </c>
      <c r="U514" s="193" t="s">
        <v>41</v>
      </c>
      <c r="V514" s="194">
        <v>0.282</v>
      </c>
      <c r="W514" s="194">
        <f>V514*K514</f>
        <v>403.1060279999999</v>
      </c>
      <c r="X514" s="194">
        <v>0</v>
      </c>
      <c r="Y514" s="194">
        <f>X514*K514</f>
        <v>0</v>
      </c>
      <c r="Z514" s="194">
        <v>0</v>
      </c>
      <c r="AA514" s="195">
        <f>Z514*K514</f>
        <v>0</v>
      </c>
      <c r="AR514" s="100" t="s">
        <v>280</v>
      </c>
      <c r="AT514" s="100" t="s">
        <v>156</v>
      </c>
      <c r="AU514" s="100" t="s">
        <v>124</v>
      </c>
      <c r="AY514" s="100" t="s">
        <v>155</v>
      </c>
      <c r="BE514" s="196">
        <f>IF(U514="základní",N514,0)</f>
        <v>0</v>
      </c>
      <c r="BF514" s="196">
        <f>IF(U514="snížená",N514,0)</f>
        <v>0</v>
      </c>
      <c r="BG514" s="196">
        <f>IF(U514="zákl. přenesená",N514,0)</f>
        <v>0</v>
      </c>
      <c r="BH514" s="196">
        <f>IF(U514="sníž. přenesená",N514,0)</f>
        <v>0</v>
      </c>
      <c r="BI514" s="196">
        <f>IF(U514="nulová",N514,0)</f>
        <v>0</v>
      </c>
      <c r="BJ514" s="100" t="s">
        <v>22</v>
      </c>
      <c r="BK514" s="196">
        <f>ROUND(L514*K514,2)</f>
        <v>0</v>
      </c>
      <c r="BL514" s="100" t="s">
        <v>280</v>
      </c>
      <c r="BM514" s="100" t="s">
        <v>689</v>
      </c>
    </row>
    <row r="515" spans="2:51" s="206" customFormat="1" ht="22.5" customHeight="1">
      <c r="B515" s="201"/>
      <c r="C515" s="202"/>
      <c r="D515" s="202"/>
      <c r="E515" s="203" t="s">
        <v>5</v>
      </c>
      <c r="F515" s="342" t="s">
        <v>690</v>
      </c>
      <c r="G515" s="343"/>
      <c r="H515" s="343"/>
      <c r="I515" s="343"/>
      <c r="J515" s="202"/>
      <c r="K515" s="204" t="s">
        <v>5</v>
      </c>
      <c r="L515" s="244"/>
      <c r="M515" s="244"/>
      <c r="N515" s="202"/>
      <c r="O515" s="202"/>
      <c r="P515" s="202"/>
      <c r="Q515" s="202"/>
      <c r="R515" s="205"/>
      <c r="T515" s="207"/>
      <c r="U515" s="202"/>
      <c r="V515" s="202"/>
      <c r="W515" s="202"/>
      <c r="X515" s="202"/>
      <c r="Y515" s="202"/>
      <c r="Z515" s="202"/>
      <c r="AA515" s="208"/>
      <c r="AT515" s="209" t="s">
        <v>217</v>
      </c>
      <c r="AU515" s="209" t="s">
        <v>124</v>
      </c>
      <c r="AV515" s="206" t="s">
        <v>22</v>
      </c>
      <c r="AW515" s="206" t="s">
        <v>34</v>
      </c>
      <c r="AX515" s="206" t="s">
        <v>76</v>
      </c>
      <c r="AY515" s="209" t="s">
        <v>155</v>
      </c>
    </row>
    <row r="516" spans="2:51" s="215" customFormat="1" ht="22.5" customHeight="1">
      <c r="B516" s="210"/>
      <c r="C516" s="211"/>
      <c r="D516" s="211"/>
      <c r="E516" s="212" t="s">
        <v>5</v>
      </c>
      <c r="F516" s="347" t="s">
        <v>672</v>
      </c>
      <c r="G516" s="348"/>
      <c r="H516" s="348"/>
      <c r="I516" s="348"/>
      <c r="J516" s="211"/>
      <c r="K516" s="213">
        <v>1214</v>
      </c>
      <c r="L516" s="245"/>
      <c r="M516" s="245"/>
      <c r="N516" s="211"/>
      <c r="O516" s="211"/>
      <c r="P516" s="211"/>
      <c r="Q516" s="211"/>
      <c r="R516" s="214"/>
      <c r="T516" s="216"/>
      <c r="U516" s="211"/>
      <c r="V516" s="211"/>
      <c r="W516" s="211"/>
      <c r="X516" s="211"/>
      <c r="Y516" s="211"/>
      <c r="Z516" s="211"/>
      <c r="AA516" s="217"/>
      <c r="AT516" s="218" t="s">
        <v>217</v>
      </c>
      <c r="AU516" s="218" t="s">
        <v>124</v>
      </c>
      <c r="AV516" s="215" t="s">
        <v>124</v>
      </c>
      <c r="AW516" s="215" t="s">
        <v>34</v>
      </c>
      <c r="AX516" s="215" t="s">
        <v>76</v>
      </c>
      <c r="AY516" s="218" t="s">
        <v>155</v>
      </c>
    </row>
    <row r="517" spans="2:51" s="206" customFormat="1" ht="22.5" customHeight="1">
      <c r="B517" s="201"/>
      <c r="C517" s="202"/>
      <c r="D517" s="202"/>
      <c r="E517" s="203" t="s">
        <v>5</v>
      </c>
      <c r="F517" s="349" t="s">
        <v>665</v>
      </c>
      <c r="G517" s="350"/>
      <c r="H517" s="350"/>
      <c r="I517" s="350"/>
      <c r="J517" s="202"/>
      <c r="K517" s="204" t="s">
        <v>5</v>
      </c>
      <c r="L517" s="244"/>
      <c r="M517" s="244"/>
      <c r="N517" s="202"/>
      <c r="O517" s="202"/>
      <c r="P517" s="202"/>
      <c r="Q517" s="202"/>
      <c r="R517" s="205"/>
      <c r="T517" s="207"/>
      <c r="U517" s="202"/>
      <c r="V517" s="202"/>
      <c r="W517" s="202"/>
      <c r="X517" s="202"/>
      <c r="Y517" s="202"/>
      <c r="Z517" s="202"/>
      <c r="AA517" s="208"/>
      <c r="AT517" s="209" t="s">
        <v>217</v>
      </c>
      <c r="AU517" s="209" t="s">
        <v>124</v>
      </c>
      <c r="AV517" s="206" t="s">
        <v>22</v>
      </c>
      <c r="AW517" s="206" t="s">
        <v>34</v>
      </c>
      <c r="AX517" s="206" t="s">
        <v>76</v>
      </c>
      <c r="AY517" s="209" t="s">
        <v>155</v>
      </c>
    </row>
    <row r="518" spans="2:51" s="215" customFormat="1" ht="22.5" customHeight="1">
      <c r="B518" s="210"/>
      <c r="C518" s="211"/>
      <c r="D518" s="211"/>
      <c r="E518" s="212" t="s">
        <v>5</v>
      </c>
      <c r="F518" s="347" t="s">
        <v>691</v>
      </c>
      <c r="G518" s="348"/>
      <c r="H518" s="348"/>
      <c r="I518" s="348"/>
      <c r="J518" s="211"/>
      <c r="K518" s="213">
        <v>215.454</v>
      </c>
      <c r="L518" s="245"/>
      <c r="M518" s="245"/>
      <c r="N518" s="211"/>
      <c r="O518" s="211"/>
      <c r="P518" s="211"/>
      <c r="Q518" s="211"/>
      <c r="R518" s="214"/>
      <c r="T518" s="216"/>
      <c r="U518" s="211"/>
      <c r="V518" s="211"/>
      <c r="W518" s="211"/>
      <c r="X518" s="211"/>
      <c r="Y518" s="211"/>
      <c r="Z518" s="211"/>
      <c r="AA518" s="217"/>
      <c r="AT518" s="218" t="s">
        <v>217</v>
      </c>
      <c r="AU518" s="218" t="s">
        <v>124</v>
      </c>
      <c r="AV518" s="215" t="s">
        <v>124</v>
      </c>
      <c r="AW518" s="215" t="s">
        <v>34</v>
      </c>
      <c r="AX518" s="215" t="s">
        <v>76</v>
      </c>
      <c r="AY518" s="218" t="s">
        <v>155</v>
      </c>
    </row>
    <row r="519" spans="2:51" s="224" customFormat="1" ht="22.5" customHeight="1">
      <c r="B519" s="219"/>
      <c r="C519" s="220"/>
      <c r="D519" s="220"/>
      <c r="E519" s="221" t="s">
        <v>5</v>
      </c>
      <c r="F519" s="336" t="s">
        <v>222</v>
      </c>
      <c r="G519" s="337"/>
      <c r="H519" s="337"/>
      <c r="I519" s="337"/>
      <c r="J519" s="220"/>
      <c r="K519" s="222">
        <v>1429.454</v>
      </c>
      <c r="L519" s="246"/>
      <c r="M519" s="246"/>
      <c r="N519" s="220"/>
      <c r="O519" s="220"/>
      <c r="P519" s="220"/>
      <c r="Q519" s="220"/>
      <c r="R519" s="223"/>
      <c r="T519" s="225"/>
      <c r="U519" s="220"/>
      <c r="V519" s="220"/>
      <c r="W519" s="220"/>
      <c r="X519" s="220"/>
      <c r="Y519" s="220"/>
      <c r="Z519" s="220"/>
      <c r="AA519" s="226"/>
      <c r="AT519" s="227" t="s">
        <v>217</v>
      </c>
      <c r="AU519" s="227" t="s">
        <v>124</v>
      </c>
      <c r="AV519" s="224" t="s">
        <v>169</v>
      </c>
      <c r="AW519" s="224" t="s">
        <v>34</v>
      </c>
      <c r="AX519" s="224" t="s">
        <v>22</v>
      </c>
      <c r="AY519" s="227" t="s">
        <v>155</v>
      </c>
    </row>
    <row r="520" spans="2:65" s="110" customFormat="1" ht="31.5" customHeight="1">
      <c r="B520" s="111"/>
      <c r="C520" s="228" t="s">
        <v>692</v>
      </c>
      <c r="D520" s="228" t="s">
        <v>300</v>
      </c>
      <c r="E520" s="229" t="s">
        <v>301</v>
      </c>
      <c r="F520" s="344" t="s">
        <v>302</v>
      </c>
      <c r="G520" s="344"/>
      <c r="H520" s="344"/>
      <c r="I520" s="344"/>
      <c r="J520" s="230" t="s">
        <v>214</v>
      </c>
      <c r="K520" s="231">
        <v>1543.81</v>
      </c>
      <c r="L520" s="345"/>
      <c r="M520" s="345"/>
      <c r="N520" s="346">
        <f>ROUND(L520*K520,2)</f>
        <v>0</v>
      </c>
      <c r="O520" s="318"/>
      <c r="P520" s="318"/>
      <c r="Q520" s="318"/>
      <c r="R520" s="115"/>
      <c r="T520" s="192" t="s">
        <v>5</v>
      </c>
      <c r="U520" s="193" t="s">
        <v>41</v>
      </c>
      <c r="V520" s="194">
        <v>0</v>
      </c>
      <c r="W520" s="194">
        <f>V520*K520</f>
        <v>0</v>
      </c>
      <c r="X520" s="194">
        <v>0.0191</v>
      </c>
      <c r="Y520" s="194">
        <f>X520*K520</f>
        <v>29.486770999999997</v>
      </c>
      <c r="Z520" s="194">
        <v>0</v>
      </c>
      <c r="AA520" s="195">
        <f>Z520*K520</f>
        <v>0</v>
      </c>
      <c r="AR520" s="100" t="s">
        <v>388</v>
      </c>
      <c r="AT520" s="100" t="s">
        <v>300</v>
      </c>
      <c r="AU520" s="100" t="s">
        <v>124</v>
      </c>
      <c r="AY520" s="100" t="s">
        <v>155</v>
      </c>
      <c r="BE520" s="196">
        <f>IF(U520="základní",N520,0)</f>
        <v>0</v>
      </c>
      <c r="BF520" s="196">
        <f>IF(U520="snížená",N520,0)</f>
        <v>0</v>
      </c>
      <c r="BG520" s="196">
        <f>IF(U520="zákl. přenesená",N520,0)</f>
        <v>0</v>
      </c>
      <c r="BH520" s="196">
        <f>IF(U520="sníž. přenesená",N520,0)</f>
        <v>0</v>
      </c>
      <c r="BI520" s="196">
        <f>IF(U520="nulová",N520,0)</f>
        <v>0</v>
      </c>
      <c r="BJ520" s="100" t="s">
        <v>22</v>
      </c>
      <c r="BK520" s="196">
        <f>ROUND(L520*K520,2)</f>
        <v>0</v>
      </c>
      <c r="BL520" s="100" t="s">
        <v>280</v>
      </c>
      <c r="BM520" s="100" t="s">
        <v>693</v>
      </c>
    </row>
    <row r="521" spans="2:65" s="110" customFormat="1" ht="44.25" customHeight="1">
      <c r="B521" s="111"/>
      <c r="C521" s="188" t="s">
        <v>694</v>
      </c>
      <c r="D521" s="188" t="s">
        <v>156</v>
      </c>
      <c r="E521" s="189" t="s">
        <v>695</v>
      </c>
      <c r="F521" s="316" t="s">
        <v>696</v>
      </c>
      <c r="G521" s="316"/>
      <c r="H521" s="316"/>
      <c r="I521" s="316"/>
      <c r="J521" s="190" t="s">
        <v>214</v>
      </c>
      <c r="K521" s="191">
        <v>607</v>
      </c>
      <c r="L521" s="317"/>
      <c r="M521" s="317"/>
      <c r="N521" s="318">
        <f>ROUND(L521*K521,2)</f>
        <v>0</v>
      </c>
      <c r="O521" s="318"/>
      <c r="P521" s="318"/>
      <c r="Q521" s="318"/>
      <c r="R521" s="115"/>
      <c r="T521" s="192" t="s">
        <v>5</v>
      </c>
      <c r="U521" s="193" t="s">
        <v>41</v>
      </c>
      <c r="V521" s="194">
        <v>0.266</v>
      </c>
      <c r="W521" s="194">
        <f>V521*K521</f>
        <v>161.46200000000002</v>
      </c>
      <c r="X521" s="194">
        <v>0</v>
      </c>
      <c r="Y521" s="194">
        <f>X521*K521</f>
        <v>0</v>
      </c>
      <c r="Z521" s="194">
        <v>0</v>
      </c>
      <c r="AA521" s="195">
        <f>Z521*K521</f>
        <v>0</v>
      </c>
      <c r="AR521" s="100" t="s">
        <v>280</v>
      </c>
      <c r="AT521" s="100" t="s">
        <v>156</v>
      </c>
      <c r="AU521" s="100" t="s">
        <v>124</v>
      </c>
      <c r="AY521" s="100" t="s">
        <v>155</v>
      </c>
      <c r="BE521" s="196">
        <f>IF(U521="základní",N521,0)</f>
        <v>0</v>
      </c>
      <c r="BF521" s="196">
        <f>IF(U521="snížená",N521,0)</f>
        <v>0</v>
      </c>
      <c r="BG521" s="196">
        <f>IF(U521="zákl. přenesená",N521,0)</f>
        <v>0</v>
      </c>
      <c r="BH521" s="196">
        <f>IF(U521="sníž. přenesená",N521,0)</f>
        <v>0</v>
      </c>
      <c r="BI521" s="196">
        <f>IF(U521="nulová",N521,0)</f>
        <v>0</v>
      </c>
      <c r="BJ521" s="100" t="s">
        <v>22</v>
      </c>
      <c r="BK521" s="196">
        <f>ROUND(L521*K521,2)</f>
        <v>0</v>
      </c>
      <c r="BL521" s="100" t="s">
        <v>280</v>
      </c>
      <c r="BM521" s="100" t="s">
        <v>697</v>
      </c>
    </row>
    <row r="522" spans="2:51" s="206" customFormat="1" ht="22.5" customHeight="1">
      <c r="B522" s="201"/>
      <c r="C522" s="202"/>
      <c r="D522" s="202"/>
      <c r="E522" s="203" t="s">
        <v>5</v>
      </c>
      <c r="F522" s="342" t="s">
        <v>327</v>
      </c>
      <c r="G522" s="343"/>
      <c r="H522" s="343"/>
      <c r="I522" s="343"/>
      <c r="J522" s="202"/>
      <c r="K522" s="204" t="s">
        <v>5</v>
      </c>
      <c r="L522" s="244"/>
      <c r="M522" s="244"/>
      <c r="N522" s="202"/>
      <c r="O522" s="202"/>
      <c r="P522" s="202"/>
      <c r="Q522" s="202"/>
      <c r="R522" s="205"/>
      <c r="T522" s="207"/>
      <c r="U522" s="202"/>
      <c r="V522" s="202"/>
      <c r="W522" s="202"/>
      <c r="X522" s="202"/>
      <c r="Y522" s="202"/>
      <c r="Z522" s="202"/>
      <c r="AA522" s="208"/>
      <c r="AT522" s="209" t="s">
        <v>217</v>
      </c>
      <c r="AU522" s="209" t="s">
        <v>124</v>
      </c>
      <c r="AV522" s="206" t="s">
        <v>22</v>
      </c>
      <c r="AW522" s="206" t="s">
        <v>34</v>
      </c>
      <c r="AX522" s="206" t="s">
        <v>76</v>
      </c>
      <c r="AY522" s="209" t="s">
        <v>155</v>
      </c>
    </row>
    <row r="523" spans="2:51" s="215" customFormat="1" ht="22.5" customHeight="1">
      <c r="B523" s="210"/>
      <c r="C523" s="211"/>
      <c r="D523" s="211"/>
      <c r="E523" s="212" t="s">
        <v>5</v>
      </c>
      <c r="F523" s="347" t="s">
        <v>598</v>
      </c>
      <c r="G523" s="348"/>
      <c r="H523" s="348"/>
      <c r="I523" s="348"/>
      <c r="J523" s="211"/>
      <c r="K523" s="213">
        <v>607</v>
      </c>
      <c r="L523" s="245"/>
      <c r="M523" s="245"/>
      <c r="N523" s="211"/>
      <c r="O523" s="211"/>
      <c r="P523" s="211"/>
      <c r="Q523" s="211"/>
      <c r="R523" s="214"/>
      <c r="T523" s="216"/>
      <c r="U523" s="211"/>
      <c r="V523" s="211"/>
      <c r="W523" s="211"/>
      <c r="X523" s="211"/>
      <c r="Y523" s="211"/>
      <c r="Z523" s="211"/>
      <c r="AA523" s="217"/>
      <c r="AT523" s="218" t="s">
        <v>217</v>
      </c>
      <c r="AU523" s="218" t="s">
        <v>124</v>
      </c>
      <c r="AV523" s="215" t="s">
        <v>124</v>
      </c>
      <c r="AW523" s="215" t="s">
        <v>34</v>
      </c>
      <c r="AX523" s="215" t="s">
        <v>76</v>
      </c>
      <c r="AY523" s="218" t="s">
        <v>155</v>
      </c>
    </row>
    <row r="524" spans="2:51" s="224" customFormat="1" ht="22.5" customHeight="1">
      <c r="B524" s="219"/>
      <c r="C524" s="220"/>
      <c r="D524" s="220"/>
      <c r="E524" s="221" t="s">
        <v>5</v>
      </c>
      <c r="F524" s="336" t="s">
        <v>222</v>
      </c>
      <c r="G524" s="337"/>
      <c r="H524" s="337"/>
      <c r="I524" s="337"/>
      <c r="J524" s="220"/>
      <c r="K524" s="222">
        <v>607</v>
      </c>
      <c r="L524" s="246"/>
      <c r="M524" s="246"/>
      <c r="N524" s="220"/>
      <c r="O524" s="220"/>
      <c r="P524" s="220"/>
      <c r="Q524" s="220"/>
      <c r="R524" s="223"/>
      <c r="T524" s="225"/>
      <c r="U524" s="220"/>
      <c r="V524" s="220"/>
      <c r="W524" s="220"/>
      <c r="X524" s="220"/>
      <c r="Y524" s="220"/>
      <c r="Z524" s="220"/>
      <c r="AA524" s="226"/>
      <c r="AT524" s="227" t="s">
        <v>217</v>
      </c>
      <c r="AU524" s="227" t="s">
        <v>124</v>
      </c>
      <c r="AV524" s="224" t="s">
        <v>169</v>
      </c>
      <c r="AW524" s="224" t="s">
        <v>34</v>
      </c>
      <c r="AX524" s="224" t="s">
        <v>22</v>
      </c>
      <c r="AY524" s="227" t="s">
        <v>155</v>
      </c>
    </row>
    <row r="525" spans="2:65" s="110" customFormat="1" ht="31.5" customHeight="1">
      <c r="B525" s="111"/>
      <c r="C525" s="228" t="s">
        <v>698</v>
      </c>
      <c r="D525" s="228" t="s">
        <v>300</v>
      </c>
      <c r="E525" s="229" t="s">
        <v>699</v>
      </c>
      <c r="F525" s="344" t="s">
        <v>700</v>
      </c>
      <c r="G525" s="344"/>
      <c r="H525" s="344"/>
      <c r="I525" s="344"/>
      <c r="J525" s="230" t="s">
        <v>276</v>
      </c>
      <c r="K525" s="231">
        <v>6.349</v>
      </c>
      <c r="L525" s="345"/>
      <c r="M525" s="345"/>
      <c r="N525" s="346">
        <f>ROUND(L525*K525,2)</f>
        <v>0</v>
      </c>
      <c r="O525" s="318"/>
      <c r="P525" s="318"/>
      <c r="Q525" s="318"/>
      <c r="R525" s="115"/>
      <c r="T525" s="192" t="s">
        <v>5</v>
      </c>
      <c r="U525" s="193" t="s">
        <v>41</v>
      </c>
      <c r="V525" s="194">
        <v>0</v>
      </c>
      <c r="W525" s="194">
        <f>V525*K525</f>
        <v>0</v>
      </c>
      <c r="X525" s="194">
        <v>0.55</v>
      </c>
      <c r="Y525" s="194">
        <f>X525*K525</f>
        <v>3.4919500000000006</v>
      </c>
      <c r="Z525" s="194">
        <v>0</v>
      </c>
      <c r="AA525" s="195">
        <f>Z525*K525</f>
        <v>0</v>
      </c>
      <c r="AR525" s="100" t="s">
        <v>388</v>
      </c>
      <c r="AT525" s="100" t="s">
        <v>300</v>
      </c>
      <c r="AU525" s="100" t="s">
        <v>124</v>
      </c>
      <c r="AY525" s="100" t="s">
        <v>155</v>
      </c>
      <c r="BE525" s="196">
        <f>IF(U525="základní",N525,0)</f>
        <v>0</v>
      </c>
      <c r="BF525" s="196">
        <f>IF(U525="snížená",N525,0)</f>
        <v>0</v>
      </c>
      <c r="BG525" s="196">
        <f>IF(U525="zákl. přenesená",N525,0)</f>
        <v>0</v>
      </c>
      <c r="BH525" s="196">
        <f>IF(U525="sníž. přenesená",N525,0)</f>
        <v>0</v>
      </c>
      <c r="BI525" s="196">
        <f>IF(U525="nulová",N525,0)</f>
        <v>0</v>
      </c>
      <c r="BJ525" s="100" t="s">
        <v>22</v>
      </c>
      <c r="BK525" s="196">
        <f>ROUND(L525*K525,2)</f>
        <v>0</v>
      </c>
      <c r="BL525" s="100" t="s">
        <v>280</v>
      </c>
      <c r="BM525" s="100" t="s">
        <v>701</v>
      </c>
    </row>
    <row r="526" spans="2:51" s="215" customFormat="1" ht="22.5" customHeight="1">
      <c r="B526" s="210"/>
      <c r="C526" s="211"/>
      <c r="D526" s="211"/>
      <c r="E526" s="212" t="s">
        <v>5</v>
      </c>
      <c r="F526" s="353" t="s">
        <v>702</v>
      </c>
      <c r="G526" s="354"/>
      <c r="H526" s="354"/>
      <c r="I526" s="354"/>
      <c r="J526" s="211"/>
      <c r="K526" s="213">
        <v>6.105</v>
      </c>
      <c r="L526" s="245"/>
      <c r="M526" s="245"/>
      <c r="N526" s="211"/>
      <c r="O526" s="211"/>
      <c r="P526" s="211"/>
      <c r="Q526" s="211"/>
      <c r="R526" s="214"/>
      <c r="T526" s="216"/>
      <c r="U526" s="211"/>
      <c r="V526" s="211"/>
      <c r="W526" s="211"/>
      <c r="X526" s="211"/>
      <c r="Y526" s="211"/>
      <c r="Z526" s="211"/>
      <c r="AA526" s="217"/>
      <c r="AT526" s="218" t="s">
        <v>217</v>
      </c>
      <c r="AU526" s="218" t="s">
        <v>124</v>
      </c>
      <c r="AV526" s="215" t="s">
        <v>124</v>
      </c>
      <c r="AW526" s="215" t="s">
        <v>34</v>
      </c>
      <c r="AX526" s="215" t="s">
        <v>76</v>
      </c>
      <c r="AY526" s="218" t="s">
        <v>155</v>
      </c>
    </row>
    <row r="527" spans="2:51" s="224" customFormat="1" ht="22.5" customHeight="1">
      <c r="B527" s="219"/>
      <c r="C527" s="220"/>
      <c r="D527" s="220"/>
      <c r="E527" s="221" t="s">
        <v>5</v>
      </c>
      <c r="F527" s="336" t="s">
        <v>222</v>
      </c>
      <c r="G527" s="337"/>
      <c r="H527" s="337"/>
      <c r="I527" s="337"/>
      <c r="J527" s="220"/>
      <c r="K527" s="222">
        <v>6.105</v>
      </c>
      <c r="L527" s="246"/>
      <c r="M527" s="246"/>
      <c r="N527" s="220"/>
      <c r="O527" s="220"/>
      <c r="P527" s="220"/>
      <c r="Q527" s="220"/>
      <c r="R527" s="223"/>
      <c r="T527" s="225"/>
      <c r="U527" s="220"/>
      <c r="V527" s="220"/>
      <c r="W527" s="220"/>
      <c r="X527" s="220"/>
      <c r="Y527" s="220"/>
      <c r="Z527" s="220"/>
      <c r="AA527" s="226"/>
      <c r="AT527" s="227" t="s">
        <v>217</v>
      </c>
      <c r="AU527" s="227" t="s">
        <v>124</v>
      </c>
      <c r="AV527" s="224" t="s">
        <v>169</v>
      </c>
      <c r="AW527" s="224" t="s">
        <v>34</v>
      </c>
      <c r="AX527" s="224" t="s">
        <v>22</v>
      </c>
      <c r="AY527" s="227" t="s">
        <v>155</v>
      </c>
    </row>
    <row r="528" spans="2:65" s="110" customFormat="1" ht="31.5" customHeight="1">
      <c r="B528" s="111"/>
      <c r="C528" s="188" t="s">
        <v>703</v>
      </c>
      <c r="D528" s="188" t="s">
        <v>156</v>
      </c>
      <c r="E528" s="189" t="s">
        <v>704</v>
      </c>
      <c r="F528" s="316" t="s">
        <v>705</v>
      </c>
      <c r="G528" s="316"/>
      <c r="H528" s="316"/>
      <c r="I528" s="316"/>
      <c r="J528" s="190" t="s">
        <v>622</v>
      </c>
      <c r="K528" s="191">
        <v>12222.313</v>
      </c>
      <c r="L528" s="317"/>
      <c r="M528" s="317"/>
      <c r="N528" s="318">
        <f>ROUND(L528*K528,2)</f>
        <v>0</v>
      </c>
      <c r="O528" s="318"/>
      <c r="P528" s="318"/>
      <c r="Q528" s="318"/>
      <c r="R528" s="115"/>
      <c r="T528" s="192" t="s">
        <v>5</v>
      </c>
      <c r="U528" s="193" t="s">
        <v>41</v>
      </c>
      <c r="V528" s="194">
        <v>0</v>
      </c>
      <c r="W528" s="194">
        <f>V528*K528</f>
        <v>0</v>
      </c>
      <c r="X528" s="194">
        <v>0</v>
      </c>
      <c r="Y528" s="194">
        <f>X528*K528</f>
        <v>0</v>
      </c>
      <c r="Z528" s="194">
        <v>0</v>
      </c>
      <c r="AA528" s="195">
        <f>Z528*K528</f>
        <v>0</v>
      </c>
      <c r="AR528" s="100" t="s">
        <v>280</v>
      </c>
      <c r="AT528" s="100" t="s">
        <v>156</v>
      </c>
      <c r="AU528" s="100" t="s">
        <v>124</v>
      </c>
      <c r="AY528" s="100" t="s">
        <v>155</v>
      </c>
      <c r="BE528" s="196">
        <f>IF(U528="základní",N528,0)</f>
        <v>0</v>
      </c>
      <c r="BF528" s="196">
        <f>IF(U528="snížená",N528,0)</f>
        <v>0</v>
      </c>
      <c r="BG528" s="196">
        <f>IF(U528="zákl. přenesená",N528,0)</f>
        <v>0</v>
      </c>
      <c r="BH528" s="196">
        <f>IF(U528="sníž. přenesená",N528,0)</f>
        <v>0</v>
      </c>
      <c r="BI528" s="196">
        <f>IF(U528="nulová",N528,0)</f>
        <v>0</v>
      </c>
      <c r="BJ528" s="100" t="s">
        <v>22</v>
      </c>
      <c r="BK528" s="196">
        <f>ROUND(L528*K528,2)</f>
        <v>0</v>
      </c>
      <c r="BL528" s="100" t="s">
        <v>280</v>
      </c>
      <c r="BM528" s="100" t="s">
        <v>706</v>
      </c>
    </row>
    <row r="529" spans="2:63" s="180" customFormat="1" ht="29.85" customHeight="1">
      <c r="B529" s="176"/>
      <c r="C529" s="177"/>
      <c r="D529" s="187" t="s">
        <v>196</v>
      </c>
      <c r="E529" s="187"/>
      <c r="F529" s="187"/>
      <c r="G529" s="187"/>
      <c r="H529" s="187"/>
      <c r="I529" s="187"/>
      <c r="J529" s="187"/>
      <c r="K529" s="187"/>
      <c r="L529" s="200"/>
      <c r="M529" s="200"/>
      <c r="N529" s="314">
        <f>BK529</f>
        <v>0</v>
      </c>
      <c r="O529" s="315"/>
      <c r="P529" s="315"/>
      <c r="Q529" s="315"/>
      <c r="R529" s="179"/>
      <c r="T529" s="181"/>
      <c r="U529" s="177"/>
      <c r="V529" s="177"/>
      <c r="W529" s="182">
        <f>SUM(W530:W618)</f>
        <v>2259.4809029999997</v>
      </c>
      <c r="X529" s="177"/>
      <c r="Y529" s="182">
        <f>SUM(Y530:Y618)</f>
        <v>38.42742954</v>
      </c>
      <c r="Z529" s="177"/>
      <c r="AA529" s="183">
        <f>SUM(AA530:AA618)</f>
        <v>0</v>
      </c>
      <c r="AR529" s="184" t="s">
        <v>124</v>
      </c>
      <c r="AT529" s="185" t="s">
        <v>75</v>
      </c>
      <c r="AU529" s="185" t="s">
        <v>22</v>
      </c>
      <c r="AY529" s="184" t="s">
        <v>155</v>
      </c>
      <c r="BK529" s="186">
        <f>SUM(BK530:BK618)</f>
        <v>0</v>
      </c>
    </row>
    <row r="530" spans="2:65" s="110" customFormat="1" ht="31.5" customHeight="1">
      <c r="B530" s="111"/>
      <c r="C530" s="188" t="s">
        <v>707</v>
      </c>
      <c r="D530" s="188" t="s">
        <v>156</v>
      </c>
      <c r="E530" s="189" t="s">
        <v>708</v>
      </c>
      <c r="F530" s="316" t="s">
        <v>709</v>
      </c>
      <c r="G530" s="316"/>
      <c r="H530" s="316"/>
      <c r="I530" s="316"/>
      <c r="J530" s="190" t="s">
        <v>214</v>
      </c>
      <c r="K530" s="191">
        <v>95.878</v>
      </c>
      <c r="L530" s="317"/>
      <c r="M530" s="317"/>
      <c r="N530" s="318">
        <f>ROUND(L530*K530,2)</f>
        <v>0</v>
      </c>
      <c r="O530" s="318"/>
      <c r="P530" s="318"/>
      <c r="Q530" s="318"/>
      <c r="R530" s="115"/>
      <c r="T530" s="192" t="s">
        <v>5</v>
      </c>
      <c r="U530" s="193" t="s">
        <v>41</v>
      </c>
      <c r="V530" s="194">
        <v>0.999</v>
      </c>
      <c r="W530" s="194">
        <f>V530*K530</f>
        <v>95.782122</v>
      </c>
      <c r="X530" s="194">
        <v>0.02504</v>
      </c>
      <c r="Y530" s="194">
        <f>X530*K530</f>
        <v>2.40078512</v>
      </c>
      <c r="Z530" s="194">
        <v>0</v>
      </c>
      <c r="AA530" s="195">
        <f>Z530*K530</f>
        <v>0</v>
      </c>
      <c r="AR530" s="100" t="s">
        <v>280</v>
      </c>
      <c r="AT530" s="100" t="s">
        <v>156</v>
      </c>
      <c r="AU530" s="100" t="s">
        <v>124</v>
      </c>
      <c r="AY530" s="100" t="s">
        <v>155</v>
      </c>
      <c r="BE530" s="196">
        <f>IF(U530="základní",N530,0)</f>
        <v>0</v>
      </c>
      <c r="BF530" s="196">
        <f>IF(U530="snížená",N530,0)</f>
        <v>0</v>
      </c>
      <c r="BG530" s="196">
        <f>IF(U530="zákl. přenesená",N530,0)</f>
        <v>0</v>
      </c>
      <c r="BH530" s="196">
        <f>IF(U530="sníž. přenesená",N530,0)</f>
        <v>0</v>
      </c>
      <c r="BI530" s="196">
        <f>IF(U530="nulová",N530,0)</f>
        <v>0</v>
      </c>
      <c r="BJ530" s="100" t="s">
        <v>22</v>
      </c>
      <c r="BK530" s="196">
        <f>ROUND(L530*K530,2)</f>
        <v>0</v>
      </c>
      <c r="BL530" s="100" t="s">
        <v>280</v>
      </c>
      <c r="BM530" s="100" t="s">
        <v>710</v>
      </c>
    </row>
    <row r="531" spans="2:51" s="206" customFormat="1" ht="22.5" customHeight="1">
      <c r="B531" s="201"/>
      <c r="C531" s="202"/>
      <c r="D531" s="202"/>
      <c r="E531" s="203" t="s">
        <v>5</v>
      </c>
      <c r="F531" s="342" t="s">
        <v>284</v>
      </c>
      <c r="G531" s="343"/>
      <c r="H531" s="343"/>
      <c r="I531" s="343"/>
      <c r="J531" s="202"/>
      <c r="K531" s="204" t="s">
        <v>5</v>
      </c>
      <c r="L531" s="244"/>
      <c r="M531" s="244"/>
      <c r="N531" s="202"/>
      <c r="O531" s="202"/>
      <c r="P531" s="202"/>
      <c r="Q531" s="202"/>
      <c r="R531" s="205"/>
      <c r="T531" s="207"/>
      <c r="U531" s="202"/>
      <c r="V531" s="202"/>
      <c r="W531" s="202"/>
      <c r="X531" s="202"/>
      <c r="Y531" s="202"/>
      <c r="Z531" s="202"/>
      <c r="AA531" s="208"/>
      <c r="AT531" s="209" t="s">
        <v>217</v>
      </c>
      <c r="AU531" s="209" t="s">
        <v>124</v>
      </c>
      <c r="AV531" s="206" t="s">
        <v>22</v>
      </c>
      <c r="AW531" s="206" t="s">
        <v>34</v>
      </c>
      <c r="AX531" s="206" t="s">
        <v>76</v>
      </c>
      <c r="AY531" s="209" t="s">
        <v>155</v>
      </c>
    </row>
    <row r="532" spans="2:51" s="215" customFormat="1" ht="22.5" customHeight="1">
      <c r="B532" s="210"/>
      <c r="C532" s="211"/>
      <c r="D532" s="211"/>
      <c r="E532" s="212" t="s">
        <v>5</v>
      </c>
      <c r="F532" s="347" t="s">
        <v>711</v>
      </c>
      <c r="G532" s="348"/>
      <c r="H532" s="348"/>
      <c r="I532" s="348"/>
      <c r="J532" s="211"/>
      <c r="K532" s="213">
        <v>84.988</v>
      </c>
      <c r="L532" s="245"/>
      <c r="M532" s="245"/>
      <c r="N532" s="211"/>
      <c r="O532" s="211"/>
      <c r="P532" s="211"/>
      <c r="Q532" s="211"/>
      <c r="R532" s="214"/>
      <c r="T532" s="216"/>
      <c r="U532" s="211"/>
      <c r="V532" s="211"/>
      <c r="W532" s="211"/>
      <c r="X532" s="211"/>
      <c r="Y532" s="211"/>
      <c r="Z532" s="211"/>
      <c r="AA532" s="217"/>
      <c r="AT532" s="218" t="s">
        <v>217</v>
      </c>
      <c r="AU532" s="218" t="s">
        <v>124</v>
      </c>
      <c r="AV532" s="215" t="s">
        <v>124</v>
      </c>
      <c r="AW532" s="215" t="s">
        <v>34</v>
      </c>
      <c r="AX532" s="215" t="s">
        <v>76</v>
      </c>
      <c r="AY532" s="218" t="s">
        <v>155</v>
      </c>
    </row>
    <row r="533" spans="2:51" s="206" customFormat="1" ht="22.5" customHeight="1">
      <c r="B533" s="201"/>
      <c r="C533" s="202"/>
      <c r="D533" s="202"/>
      <c r="E533" s="203" t="s">
        <v>5</v>
      </c>
      <c r="F533" s="349" t="s">
        <v>226</v>
      </c>
      <c r="G533" s="350"/>
      <c r="H533" s="350"/>
      <c r="I533" s="350"/>
      <c r="J533" s="202"/>
      <c r="K533" s="204" t="s">
        <v>5</v>
      </c>
      <c r="L533" s="244"/>
      <c r="M533" s="244"/>
      <c r="N533" s="202"/>
      <c r="O533" s="202"/>
      <c r="P533" s="202"/>
      <c r="Q533" s="202"/>
      <c r="R533" s="205"/>
      <c r="T533" s="207"/>
      <c r="U533" s="202"/>
      <c r="V533" s="202"/>
      <c r="W533" s="202"/>
      <c r="X533" s="202"/>
      <c r="Y533" s="202"/>
      <c r="Z533" s="202"/>
      <c r="AA533" s="208"/>
      <c r="AT533" s="209" t="s">
        <v>217</v>
      </c>
      <c r="AU533" s="209" t="s">
        <v>124</v>
      </c>
      <c r="AV533" s="206" t="s">
        <v>22</v>
      </c>
      <c r="AW533" s="206" t="s">
        <v>34</v>
      </c>
      <c r="AX533" s="206" t="s">
        <v>76</v>
      </c>
      <c r="AY533" s="209" t="s">
        <v>155</v>
      </c>
    </row>
    <row r="534" spans="2:51" s="215" customFormat="1" ht="22.5" customHeight="1">
      <c r="B534" s="210"/>
      <c r="C534" s="211"/>
      <c r="D534" s="211"/>
      <c r="E534" s="212" t="s">
        <v>5</v>
      </c>
      <c r="F534" s="347" t="s">
        <v>712</v>
      </c>
      <c r="G534" s="348"/>
      <c r="H534" s="348"/>
      <c r="I534" s="348"/>
      <c r="J534" s="211"/>
      <c r="K534" s="213">
        <v>10.89</v>
      </c>
      <c r="L534" s="245"/>
      <c r="M534" s="245"/>
      <c r="N534" s="211"/>
      <c r="O534" s="211"/>
      <c r="P534" s="211"/>
      <c r="Q534" s="211"/>
      <c r="R534" s="214"/>
      <c r="T534" s="216"/>
      <c r="U534" s="211"/>
      <c r="V534" s="211"/>
      <c r="W534" s="211"/>
      <c r="X534" s="211"/>
      <c r="Y534" s="211"/>
      <c r="Z534" s="211"/>
      <c r="AA534" s="217"/>
      <c r="AT534" s="218" t="s">
        <v>217</v>
      </c>
      <c r="AU534" s="218" t="s">
        <v>124</v>
      </c>
      <c r="AV534" s="215" t="s">
        <v>124</v>
      </c>
      <c r="AW534" s="215" t="s">
        <v>34</v>
      </c>
      <c r="AX534" s="215" t="s">
        <v>76</v>
      </c>
      <c r="AY534" s="218" t="s">
        <v>155</v>
      </c>
    </row>
    <row r="535" spans="2:51" s="224" customFormat="1" ht="22.5" customHeight="1">
      <c r="B535" s="219"/>
      <c r="C535" s="220"/>
      <c r="D535" s="220"/>
      <c r="E535" s="221" t="s">
        <v>5</v>
      </c>
      <c r="F535" s="336" t="s">
        <v>222</v>
      </c>
      <c r="G535" s="337"/>
      <c r="H535" s="337"/>
      <c r="I535" s="337"/>
      <c r="J535" s="220"/>
      <c r="K535" s="222">
        <v>95.878</v>
      </c>
      <c r="L535" s="246"/>
      <c r="M535" s="246"/>
      <c r="N535" s="220"/>
      <c r="O535" s="220"/>
      <c r="P535" s="220"/>
      <c r="Q535" s="220"/>
      <c r="R535" s="223"/>
      <c r="T535" s="225"/>
      <c r="U535" s="220"/>
      <c r="V535" s="220"/>
      <c r="W535" s="220"/>
      <c r="X535" s="220"/>
      <c r="Y535" s="220"/>
      <c r="Z535" s="220"/>
      <c r="AA535" s="226"/>
      <c r="AT535" s="227" t="s">
        <v>217</v>
      </c>
      <c r="AU535" s="227" t="s">
        <v>124</v>
      </c>
      <c r="AV535" s="224" t="s">
        <v>169</v>
      </c>
      <c r="AW535" s="224" t="s">
        <v>34</v>
      </c>
      <c r="AX535" s="224" t="s">
        <v>22</v>
      </c>
      <c r="AY535" s="227" t="s">
        <v>155</v>
      </c>
    </row>
    <row r="536" spans="2:65" s="110" customFormat="1" ht="31.5" customHeight="1">
      <c r="B536" s="111"/>
      <c r="C536" s="188" t="s">
        <v>713</v>
      </c>
      <c r="D536" s="188" t="s">
        <v>156</v>
      </c>
      <c r="E536" s="189" t="s">
        <v>714</v>
      </c>
      <c r="F536" s="316" t="s">
        <v>715</v>
      </c>
      <c r="G536" s="316"/>
      <c r="H536" s="316"/>
      <c r="I536" s="316"/>
      <c r="J536" s="190" t="s">
        <v>214</v>
      </c>
      <c r="K536" s="191">
        <v>18.08</v>
      </c>
      <c r="L536" s="317"/>
      <c r="M536" s="317"/>
      <c r="N536" s="318">
        <f>ROUND(L536*K536,2)</f>
        <v>0</v>
      </c>
      <c r="O536" s="318"/>
      <c r="P536" s="318"/>
      <c r="Q536" s="318"/>
      <c r="R536" s="115"/>
      <c r="T536" s="192" t="s">
        <v>5</v>
      </c>
      <c r="U536" s="193" t="s">
        <v>41</v>
      </c>
      <c r="V536" s="194">
        <v>0.999</v>
      </c>
      <c r="W536" s="194">
        <f>V536*K536</f>
        <v>18.061919999999997</v>
      </c>
      <c r="X536" s="194">
        <v>0.02687</v>
      </c>
      <c r="Y536" s="194">
        <f>X536*K536</f>
        <v>0.4858096</v>
      </c>
      <c r="Z536" s="194">
        <v>0</v>
      </c>
      <c r="AA536" s="195">
        <f>Z536*K536</f>
        <v>0</v>
      </c>
      <c r="AR536" s="100" t="s">
        <v>280</v>
      </c>
      <c r="AT536" s="100" t="s">
        <v>156</v>
      </c>
      <c r="AU536" s="100" t="s">
        <v>124</v>
      </c>
      <c r="AY536" s="100" t="s">
        <v>155</v>
      </c>
      <c r="BE536" s="196">
        <f>IF(U536="základní",N536,0)</f>
        <v>0</v>
      </c>
      <c r="BF536" s="196">
        <f>IF(U536="snížená",N536,0)</f>
        <v>0</v>
      </c>
      <c r="BG536" s="196">
        <f>IF(U536="zákl. přenesená",N536,0)</f>
        <v>0</v>
      </c>
      <c r="BH536" s="196">
        <f>IF(U536="sníž. přenesená",N536,0)</f>
        <v>0</v>
      </c>
      <c r="BI536" s="196">
        <f>IF(U536="nulová",N536,0)</f>
        <v>0</v>
      </c>
      <c r="BJ536" s="100" t="s">
        <v>22</v>
      </c>
      <c r="BK536" s="196">
        <f>ROUND(L536*K536,2)</f>
        <v>0</v>
      </c>
      <c r="BL536" s="100" t="s">
        <v>280</v>
      </c>
      <c r="BM536" s="100" t="s">
        <v>716</v>
      </c>
    </row>
    <row r="537" spans="2:51" s="206" customFormat="1" ht="22.5" customHeight="1">
      <c r="B537" s="201"/>
      <c r="C537" s="202"/>
      <c r="D537" s="202"/>
      <c r="E537" s="203" t="s">
        <v>5</v>
      </c>
      <c r="F537" s="342" t="s">
        <v>284</v>
      </c>
      <c r="G537" s="343"/>
      <c r="H537" s="343"/>
      <c r="I537" s="343"/>
      <c r="J537" s="202"/>
      <c r="K537" s="204" t="s">
        <v>5</v>
      </c>
      <c r="L537" s="244"/>
      <c r="M537" s="244"/>
      <c r="N537" s="202"/>
      <c r="O537" s="202"/>
      <c r="P537" s="202"/>
      <c r="Q537" s="202"/>
      <c r="R537" s="205"/>
      <c r="T537" s="207"/>
      <c r="U537" s="202"/>
      <c r="V537" s="202"/>
      <c r="W537" s="202"/>
      <c r="X537" s="202"/>
      <c r="Y537" s="202"/>
      <c r="Z537" s="202"/>
      <c r="AA537" s="208"/>
      <c r="AT537" s="209" t="s">
        <v>217</v>
      </c>
      <c r="AU537" s="209" t="s">
        <v>124</v>
      </c>
      <c r="AV537" s="206" t="s">
        <v>22</v>
      </c>
      <c r="AW537" s="206" t="s">
        <v>34</v>
      </c>
      <c r="AX537" s="206" t="s">
        <v>76</v>
      </c>
      <c r="AY537" s="209" t="s">
        <v>155</v>
      </c>
    </row>
    <row r="538" spans="2:51" s="215" customFormat="1" ht="22.5" customHeight="1">
      <c r="B538" s="210"/>
      <c r="C538" s="211"/>
      <c r="D538" s="211"/>
      <c r="E538" s="212" t="s">
        <v>5</v>
      </c>
      <c r="F538" s="347" t="s">
        <v>717</v>
      </c>
      <c r="G538" s="348"/>
      <c r="H538" s="348"/>
      <c r="I538" s="348"/>
      <c r="J538" s="211"/>
      <c r="K538" s="213">
        <v>18.08</v>
      </c>
      <c r="L538" s="245"/>
      <c r="M538" s="245"/>
      <c r="N538" s="211"/>
      <c r="O538" s="211"/>
      <c r="P538" s="211"/>
      <c r="Q538" s="211"/>
      <c r="R538" s="214"/>
      <c r="T538" s="216"/>
      <c r="U538" s="211"/>
      <c r="V538" s="211"/>
      <c r="W538" s="211"/>
      <c r="X538" s="211"/>
      <c r="Y538" s="211"/>
      <c r="Z538" s="211"/>
      <c r="AA538" s="217"/>
      <c r="AT538" s="218" t="s">
        <v>217</v>
      </c>
      <c r="AU538" s="218" t="s">
        <v>124</v>
      </c>
      <c r="AV538" s="215" t="s">
        <v>124</v>
      </c>
      <c r="AW538" s="215" t="s">
        <v>34</v>
      </c>
      <c r="AX538" s="215" t="s">
        <v>22</v>
      </c>
      <c r="AY538" s="218" t="s">
        <v>155</v>
      </c>
    </row>
    <row r="539" spans="2:65" s="110" customFormat="1" ht="22.5" customHeight="1">
      <c r="B539" s="111"/>
      <c r="C539" s="188" t="s">
        <v>718</v>
      </c>
      <c r="D539" s="188" t="s">
        <v>156</v>
      </c>
      <c r="E539" s="189" t="s">
        <v>719</v>
      </c>
      <c r="F539" s="316" t="s">
        <v>720</v>
      </c>
      <c r="G539" s="316"/>
      <c r="H539" s="316"/>
      <c r="I539" s="316"/>
      <c r="J539" s="190" t="s">
        <v>214</v>
      </c>
      <c r="K539" s="191">
        <v>3.42</v>
      </c>
      <c r="L539" s="317"/>
      <c r="M539" s="317"/>
      <c r="N539" s="318">
        <f>ROUND(L539*K539,2)</f>
        <v>0</v>
      </c>
      <c r="O539" s="318"/>
      <c r="P539" s="318"/>
      <c r="Q539" s="318"/>
      <c r="R539" s="115"/>
      <c r="T539" s="192" t="s">
        <v>5</v>
      </c>
      <c r="U539" s="193" t="s">
        <v>41</v>
      </c>
      <c r="V539" s="194">
        <v>0.999</v>
      </c>
      <c r="W539" s="194">
        <f>V539*K539</f>
        <v>3.4165799999999997</v>
      </c>
      <c r="X539" s="194">
        <v>0.02687</v>
      </c>
      <c r="Y539" s="194">
        <f>X539*K539</f>
        <v>0.0918954</v>
      </c>
      <c r="Z539" s="194">
        <v>0</v>
      </c>
      <c r="AA539" s="195">
        <f>Z539*K539</f>
        <v>0</v>
      </c>
      <c r="AR539" s="100" t="s">
        <v>280</v>
      </c>
      <c r="AT539" s="100" t="s">
        <v>156</v>
      </c>
      <c r="AU539" s="100" t="s">
        <v>124</v>
      </c>
      <c r="AY539" s="100" t="s">
        <v>155</v>
      </c>
      <c r="BE539" s="196">
        <f>IF(U539="základní",N539,0)</f>
        <v>0</v>
      </c>
      <c r="BF539" s="196">
        <f>IF(U539="snížená",N539,0)</f>
        <v>0</v>
      </c>
      <c r="BG539" s="196">
        <f>IF(U539="zákl. přenesená",N539,0)</f>
        <v>0</v>
      </c>
      <c r="BH539" s="196">
        <f>IF(U539="sníž. přenesená",N539,0)</f>
        <v>0</v>
      </c>
      <c r="BI539" s="196">
        <f>IF(U539="nulová",N539,0)</f>
        <v>0</v>
      </c>
      <c r="BJ539" s="100" t="s">
        <v>22</v>
      </c>
      <c r="BK539" s="196">
        <f>ROUND(L539*K539,2)</f>
        <v>0</v>
      </c>
      <c r="BL539" s="100" t="s">
        <v>280</v>
      </c>
      <c r="BM539" s="100" t="s">
        <v>721</v>
      </c>
    </row>
    <row r="540" spans="2:51" s="206" customFormat="1" ht="22.5" customHeight="1">
      <c r="B540" s="201"/>
      <c r="C540" s="202"/>
      <c r="D540" s="202"/>
      <c r="E540" s="203" t="s">
        <v>5</v>
      </c>
      <c r="F540" s="342" t="s">
        <v>284</v>
      </c>
      <c r="G540" s="343"/>
      <c r="H540" s="343"/>
      <c r="I540" s="343"/>
      <c r="J540" s="202"/>
      <c r="K540" s="204" t="s">
        <v>5</v>
      </c>
      <c r="L540" s="244"/>
      <c r="M540" s="244"/>
      <c r="N540" s="202"/>
      <c r="O540" s="202"/>
      <c r="P540" s="202"/>
      <c r="Q540" s="202"/>
      <c r="R540" s="205"/>
      <c r="T540" s="207"/>
      <c r="U540" s="202"/>
      <c r="V540" s="202"/>
      <c r="W540" s="202"/>
      <c r="X540" s="202"/>
      <c r="Y540" s="202"/>
      <c r="Z540" s="202"/>
      <c r="AA540" s="208"/>
      <c r="AT540" s="209" t="s">
        <v>217</v>
      </c>
      <c r="AU540" s="209" t="s">
        <v>124</v>
      </c>
      <c r="AV540" s="206" t="s">
        <v>22</v>
      </c>
      <c r="AW540" s="206" t="s">
        <v>34</v>
      </c>
      <c r="AX540" s="206" t="s">
        <v>76</v>
      </c>
      <c r="AY540" s="209" t="s">
        <v>155</v>
      </c>
    </row>
    <row r="541" spans="2:51" s="215" customFormat="1" ht="22.5" customHeight="1">
      <c r="B541" s="210"/>
      <c r="C541" s="211"/>
      <c r="D541" s="211"/>
      <c r="E541" s="212" t="s">
        <v>5</v>
      </c>
      <c r="F541" s="347" t="s">
        <v>722</v>
      </c>
      <c r="G541" s="348"/>
      <c r="H541" s="348"/>
      <c r="I541" s="348"/>
      <c r="J541" s="211"/>
      <c r="K541" s="213">
        <v>3.42</v>
      </c>
      <c r="L541" s="245"/>
      <c r="M541" s="245"/>
      <c r="N541" s="211"/>
      <c r="O541" s="211"/>
      <c r="P541" s="211"/>
      <c r="Q541" s="211"/>
      <c r="R541" s="214"/>
      <c r="T541" s="216"/>
      <c r="U541" s="211"/>
      <c r="V541" s="211"/>
      <c r="W541" s="211"/>
      <c r="X541" s="211"/>
      <c r="Y541" s="211"/>
      <c r="Z541" s="211"/>
      <c r="AA541" s="217"/>
      <c r="AT541" s="218" t="s">
        <v>217</v>
      </c>
      <c r="AU541" s="218" t="s">
        <v>124</v>
      </c>
      <c r="AV541" s="215" t="s">
        <v>124</v>
      </c>
      <c r="AW541" s="215" t="s">
        <v>34</v>
      </c>
      <c r="AX541" s="215" t="s">
        <v>22</v>
      </c>
      <c r="AY541" s="218" t="s">
        <v>155</v>
      </c>
    </row>
    <row r="542" spans="2:65" s="110" customFormat="1" ht="31.5" customHeight="1">
      <c r="B542" s="111"/>
      <c r="C542" s="188" t="s">
        <v>723</v>
      </c>
      <c r="D542" s="188" t="s">
        <v>156</v>
      </c>
      <c r="E542" s="189" t="s">
        <v>724</v>
      </c>
      <c r="F542" s="316" t="s">
        <v>725</v>
      </c>
      <c r="G542" s="316"/>
      <c r="H542" s="316"/>
      <c r="I542" s="316"/>
      <c r="J542" s="190" t="s">
        <v>214</v>
      </c>
      <c r="K542" s="191">
        <v>17.48</v>
      </c>
      <c r="L542" s="317"/>
      <c r="M542" s="317"/>
      <c r="N542" s="318">
        <f>ROUND(L542*K542,2)</f>
        <v>0</v>
      </c>
      <c r="O542" s="318"/>
      <c r="P542" s="318"/>
      <c r="Q542" s="318"/>
      <c r="R542" s="115"/>
      <c r="T542" s="192" t="s">
        <v>5</v>
      </c>
      <c r="U542" s="193" t="s">
        <v>41</v>
      </c>
      <c r="V542" s="194">
        <v>0.999</v>
      </c>
      <c r="W542" s="194">
        <f>V542*K542</f>
        <v>17.46252</v>
      </c>
      <c r="X542" s="194">
        <v>0.03002</v>
      </c>
      <c r="Y542" s="194">
        <f>X542*K542</f>
        <v>0.5247496</v>
      </c>
      <c r="Z542" s="194">
        <v>0</v>
      </c>
      <c r="AA542" s="195">
        <f>Z542*K542</f>
        <v>0</v>
      </c>
      <c r="AR542" s="100" t="s">
        <v>280</v>
      </c>
      <c r="AT542" s="100" t="s">
        <v>156</v>
      </c>
      <c r="AU542" s="100" t="s">
        <v>124</v>
      </c>
      <c r="AY542" s="100" t="s">
        <v>155</v>
      </c>
      <c r="BE542" s="196">
        <f>IF(U542="základní",N542,0)</f>
        <v>0</v>
      </c>
      <c r="BF542" s="196">
        <f>IF(U542="snížená",N542,0)</f>
        <v>0</v>
      </c>
      <c r="BG542" s="196">
        <f>IF(U542="zákl. přenesená",N542,0)</f>
        <v>0</v>
      </c>
      <c r="BH542" s="196">
        <f>IF(U542="sníž. přenesená",N542,0)</f>
        <v>0</v>
      </c>
      <c r="BI542" s="196">
        <f>IF(U542="nulová",N542,0)</f>
        <v>0</v>
      </c>
      <c r="BJ542" s="100" t="s">
        <v>22</v>
      </c>
      <c r="BK542" s="196">
        <f>ROUND(L542*K542,2)</f>
        <v>0</v>
      </c>
      <c r="BL542" s="100" t="s">
        <v>280</v>
      </c>
      <c r="BM542" s="100" t="s">
        <v>726</v>
      </c>
    </row>
    <row r="543" spans="2:51" s="206" customFormat="1" ht="22.5" customHeight="1">
      <c r="B543" s="201"/>
      <c r="C543" s="202"/>
      <c r="D543" s="202"/>
      <c r="E543" s="203" t="s">
        <v>5</v>
      </c>
      <c r="F543" s="342" t="s">
        <v>284</v>
      </c>
      <c r="G543" s="343"/>
      <c r="H543" s="343"/>
      <c r="I543" s="343"/>
      <c r="J543" s="202"/>
      <c r="K543" s="204" t="s">
        <v>5</v>
      </c>
      <c r="L543" s="244"/>
      <c r="M543" s="244"/>
      <c r="N543" s="202"/>
      <c r="O543" s="202"/>
      <c r="P543" s="202"/>
      <c r="Q543" s="202"/>
      <c r="R543" s="205"/>
      <c r="T543" s="207"/>
      <c r="U543" s="202"/>
      <c r="V543" s="202"/>
      <c r="W543" s="202"/>
      <c r="X543" s="202"/>
      <c r="Y543" s="202"/>
      <c r="Z543" s="202"/>
      <c r="AA543" s="208"/>
      <c r="AT543" s="209" t="s">
        <v>217</v>
      </c>
      <c r="AU543" s="209" t="s">
        <v>124</v>
      </c>
      <c r="AV543" s="206" t="s">
        <v>22</v>
      </c>
      <c r="AW543" s="206" t="s">
        <v>34</v>
      </c>
      <c r="AX543" s="206" t="s">
        <v>76</v>
      </c>
      <c r="AY543" s="209" t="s">
        <v>155</v>
      </c>
    </row>
    <row r="544" spans="2:51" s="215" customFormat="1" ht="22.5" customHeight="1">
      <c r="B544" s="210"/>
      <c r="C544" s="211"/>
      <c r="D544" s="211"/>
      <c r="E544" s="212" t="s">
        <v>5</v>
      </c>
      <c r="F544" s="347" t="s">
        <v>727</v>
      </c>
      <c r="G544" s="348"/>
      <c r="H544" s="348"/>
      <c r="I544" s="348"/>
      <c r="J544" s="211"/>
      <c r="K544" s="213">
        <v>17.48</v>
      </c>
      <c r="L544" s="245"/>
      <c r="M544" s="245"/>
      <c r="N544" s="211"/>
      <c r="O544" s="211"/>
      <c r="P544" s="211"/>
      <c r="Q544" s="211"/>
      <c r="R544" s="214"/>
      <c r="T544" s="216"/>
      <c r="U544" s="211"/>
      <c r="V544" s="211"/>
      <c r="W544" s="211"/>
      <c r="X544" s="211"/>
      <c r="Y544" s="211"/>
      <c r="Z544" s="211"/>
      <c r="AA544" s="217"/>
      <c r="AT544" s="218" t="s">
        <v>217</v>
      </c>
      <c r="AU544" s="218" t="s">
        <v>124</v>
      </c>
      <c r="AV544" s="215" t="s">
        <v>124</v>
      </c>
      <c r="AW544" s="215" t="s">
        <v>34</v>
      </c>
      <c r="AX544" s="215" t="s">
        <v>22</v>
      </c>
      <c r="AY544" s="218" t="s">
        <v>155</v>
      </c>
    </row>
    <row r="545" spans="2:65" s="110" customFormat="1" ht="31.5" customHeight="1">
      <c r="B545" s="111"/>
      <c r="C545" s="188" t="s">
        <v>728</v>
      </c>
      <c r="D545" s="188" t="s">
        <v>156</v>
      </c>
      <c r="E545" s="189" t="s">
        <v>729</v>
      </c>
      <c r="F545" s="316" t="s">
        <v>730</v>
      </c>
      <c r="G545" s="316"/>
      <c r="H545" s="316"/>
      <c r="I545" s="316"/>
      <c r="J545" s="190" t="s">
        <v>214</v>
      </c>
      <c r="K545" s="191">
        <v>190.562</v>
      </c>
      <c r="L545" s="317"/>
      <c r="M545" s="317"/>
      <c r="N545" s="318">
        <f>ROUND(L545*K545,2)</f>
        <v>0</v>
      </c>
      <c r="O545" s="318"/>
      <c r="P545" s="318"/>
      <c r="Q545" s="318"/>
      <c r="R545" s="115"/>
      <c r="T545" s="192" t="s">
        <v>5</v>
      </c>
      <c r="U545" s="193" t="s">
        <v>41</v>
      </c>
      <c r="V545" s="194">
        <v>1.296</v>
      </c>
      <c r="W545" s="194">
        <f>V545*K545</f>
        <v>246.968352</v>
      </c>
      <c r="X545" s="194">
        <v>0.04619</v>
      </c>
      <c r="Y545" s="194">
        <f>X545*K545</f>
        <v>8.802058780000001</v>
      </c>
      <c r="Z545" s="194">
        <v>0</v>
      </c>
      <c r="AA545" s="195">
        <f>Z545*K545</f>
        <v>0</v>
      </c>
      <c r="AR545" s="100" t="s">
        <v>280</v>
      </c>
      <c r="AT545" s="100" t="s">
        <v>156</v>
      </c>
      <c r="AU545" s="100" t="s">
        <v>124</v>
      </c>
      <c r="AY545" s="100" t="s">
        <v>155</v>
      </c>
      <c r="BE545" s="196">
        <f>IF(U545="základní",N545,0)</f>
        <v>0</v>
      </c>
      <c r="BF545" s="196">
        <f>IF(U545="snížená",N545,0)</f>
        <v>0</v>
      </c>
      <c r="BG545" s="196">
        <f>IF(U545="zákl. přenesená",N545,0)</f>
        <v>0</v>
      </c>
      <c r="BH545" s="196">
        <f>IF(U545="sníž. přenesená",N545,0)</f>
        <v>0</v>
      </c>
      <c r="BI545" s="196">
        <f>IF(U545="nulová",N545,0)</f>
        <v>0</v>
      </c>
      <c r="BJ545" s="100" t="s">
        <v>22</v>
      </c>
      <c r="BK545" s="196">
        <f>ROUND(L545*K545,2)</f>
        <v>0</v>
      </c>
      <c r="BL545" s="100" t="s">
        <v>280</v>
      </c>
      <c r="BM545" s="100" t="s">
        <v>731</v>
      </c>
    </row>
    <row r="546" spans="2:51" s="206" customFormat="1" ht="22.5" customHeight="1">
      <c r="B546" s="201"/>
      <c r="C546" s="202"/>
      <c r="D546" s="202"/>
      <c r="E546" s="203" t="s">
        <v>5</v>
      </c>
      <c r="F546" s="342" t="s">
        <v>226</v>
      </c>
      <c r="G546" s="343"/>
      <c r="H546" s="343"/>
      <c r="I546" s="343"/>
      <c r="J546" s="202"/>
      <c r="K546" s="204" t="s">
        <v>5</v>
      </c>
      <c r="L546" s="244"/>
      <c r="M546" s="244"/>
      <c r="N546" s="202"/>
      <c r="O546" s="202"/>
      <c r="P546" s="202"/>
      <c r="Q546" s="202"/>
      <c r="R546" s="205"/>
      <c r="T546" s="207"/>
      <c r="U546" s="202"/>
      <c r="V546" s="202"/>
      <c r="W546" s="202"/>
      <c r="X546" s="202"/>
      <c r="Y546" s="202"/>
      <c r="Z546" s="202"/>
      <c r="AA546" s="208"/>
      <c r="AT546" s="209" t="s">
        <v>217</v>
      </c>
      <c r="AU546" s="209" t="s">
        <v>124</v>
      </c>
      <c r="AV546" s="206" t="s">
        <v>22</v>
      </c>
      <c r="AW546" s="206" t="s">
        <v>34</v>
      </c>
      <c r="AX546" s="206" t="s">
        <v>76</v>
      </c>
      <c r="AY546" s="209" t="s">
        <v>155</v>
      </c>
    </row>
    <row r="547" spans="2:51" s="215" customFormat="1" ht="31.5" customHeight="1">
      <c r="B547" s="210"/>
      <c r="C547" s="211"/>
      <c r="D547" s="211"/>
      <c r="E547" s="212" t="s">
        <v>5</v>
      </c>
      <c r="F547" s="347" t="s">
        <v>732</v>
      </c>
      <c r="G547" s="348"/>
      <c r="H547" s="348"/>
      <c r="I547" s="348"/>
      <c r="J547" s="211"/>
      <c r="K547" s="213">
        <v>135.3</v>
      </c>
      <c r="L547" s="245"/>
      <c r="M547" s="245"/>
      <c r="N547" s="211"/>
      <c r="O547" s="211"/>
      <c r="P547" s="211"/>
      <c r="Q547" s="211"/>
      <c r="R547" s="214"/>
      <c r="T547" s="216"/>
      <c r="U547" s="211"/>
      <c r="V547" s="211"/>
      <c r="W547" s="211"/>
      <c r="X547" s="211"/>
      <c r="Y547" s="211"/>
      <c r="Z547" s="211"/>
      <c r="AA547" s="217"/>
      <c r="AT547" s="218" t="s">
        <v>217</v>
      </c>
      <c r="AU547" s="218" t="s">
        <v>124</v>
      </c>
      <c r="AV547" s="215" t="s">
        <v>124</v>
      </c>
      <c r="AW547" s="215" t="s">
        <v>34</v>
      </c>
      <c r="AX547" s="215" t="s">
        <v>76</v>
      </c>
      <c r="AY547" s="218" t="s">
        <v>155</v>
      </c>
    </row>
    <row r="548" spans="2:51" s="215" customFormat="1" ht="22.5" customHeight="1">
      <c r="B548" s="210"/>
      <c r="C548" s="211"/>
      <c r="D548" s="211"/>
      <c r="E548" s="212" t="s">
        <v>5</v>
      </c>
      <c r="F548" s="347" t="s">
        <v>733</v>
      </c>
      <c r="G548" s="348"/>
      <c r="H548" s="348"/>
      <c r="I548" s="348"/>
      <c r="J548" s="211"/>
      <c r="K548" s="213">
        <v>70.802</v>
      </c>
      <c r="L548" s="245"/>
      <c r="M548" s="245"/>
      <c r="N548" s="211"/>
      <c r="O548" s="211"/>
      <c r="P548" s="211"/>
      <c r="Q548" s="211"/>
      <c r="R548" s="214"/>
      <c r="T548" s="216"/>
      <c r="U548" s="211"/>
      <c r="V548" s="211"/>
      <c r="W548" s="211"/>
      <c r="X548" s="211"/>
      <c r="Y548" s="211"/>
      <c r="Z548" s="211"/>
      <c r="AA548" s="217"/>
      <c r="AT548" s="218" t="s">
        <v>217</v>
      </c>
      <c r="AU548" s="218" t="s">
        <v>124</v>
      </c>
      <c r="AV548" s="215" t="s">
        <v>124</v>
      </c>
      <c r="AW548" s="215" t="s">
        <v>34</v>
      </c>
      <c r="AX548" s="215" t="s">
        <v>76</v>
      </c>
      <c r="AY548" s="218" t="s">
        <v>155</v>
      </c>
    </row>
    <row r="549" spans="2:51" s="206" customFormat="1" ht="22.5" customHeight="1">
      <c r="B549" s="201"/>
      <c r="C549" s="202"/>
      <c r="D549" s="202"/>
      <c r="E549" s="203" t="s">
        <v>5</v>
      </c>
      <c r="F549" s="349" t="s">
        <v>252</v>
      </c>
      <c r="G549" s="350"/>
      <c r="H549" s="350"/>
      <c r="I549" s="350"/>
      <c r="J549" s="202"/>
      <c r="K549" s="204" t="s">
        <v>5</v>
      </c>
      <c r="L549" s="244"/>
      <c r="M549" s="244"/>
      <c r="N549" s="202"/>
      <c r="O549" s="202"/>
      <c r="P549" s="202"/>
      <c r="Q549" s="202"/>
      <c r="R549" s="205"/>
      <c r="T549" s="207"/>
      <c r="U549" s="202"/>
      <c r="V549" s="202"/>
      <c r="W549" s="202"/>
      <c r="X549" s="202"/>
      <c r="Y549" s="202"/>
      <c r="Z549" s="202"/>
      <c r="AA549" s="208"/>
      <c r="AT549" s="209" t="s">
        <v>217</v>
      </c>
      <c r="AU549" s="209" t="s">
        <v>124</v>
      </c>
      <c r="AV549" s="206" t="s">
        <v>22</v>
      </c>
      <c r="AW549" s="206" t="s">
        <v>34</v>
      </c>
      <c r="AX549" s="206" t="s">
        <v>76</v>
      </c>
      <c r="AY549" s="209" t="s">
        <v>155</v>
      </c>
    </row>
    <row r="550" spans="2:51" s="215" customFormat="1" ht="22.5" customHeight="1">
      <c r="B550" s="210"/>
      <c r="C550" s="211"/>
      <c r="D550" s="211"/>
      <c r="E550" s="212" t="s">
        <v>5</v>
      </c>
      <c r="F550" s="347" t="s">
        <v>734</v>
      </c>
      <c r="G550" s="348"/>
      <c r="H550" s="348"/>
      <c r="I550" s="348"/>
      <c r="J550" s="211"/>
      <c r="K550" s="213">
        <v>-15.54</v>
      </c>
      <c r="L550" s="245"/>
      <c r="M550" s="245"/>
      <c r="N550" s="211"/>
      <c r="O550" s="211"/>
      <c r="P550" s="211"/>
      <c r="Q550" s="211"/>
      <c r="R550" s="214"/>
      <c r="T550" s="216"/>
      <c r="U550" s="211"/>
      <c r="V550" s="211"/>
      <c r="W550" s="211"/>
      <c r="X550" s="211"/>
      <c r="Y550" s="211"/>
      <c r="Z550" s="211"/>
      <c r="AA550" s="217"/>
      <c r="AT550" s="218" t="s">
        <v>217</v>
      </c>
      <c r="AU550" s="218" t="s">
        <v>124</v>
      </c>
      <c r="AV550" s="215" t="s">
        <v>124</v>
      </c>
      <c r="AW550" s="215" t="s">
        <v>34</v>
      </c>
      <c r="AX550" s="215" t="s">
        <v>76</v>
      </c>
      <c r="AY550" s="218" t="s">
        <v>155</v>
      </c>
    </row>
    <row r="551" spans="2:51" s="224" customFormat="1" ht="22.5" customHeight="1">
      <c r="B551" s="219"/>
      <c r="C551" s="220"/>
      <c r="D551" s="220"/>
      <c r="E551" s="221" t="s">
        <v>5</v>
      </c>
      <c r="F551" s="336" t="s">
        <v>222</v>
      </c>
      <c r="G551" s="337"/>
      <c r="H551" s="337"/>
      <c r="I551" s="337"/>
      <c r="J551" s="220"/>
      <c r="K551" s="222">
        <v>190.562</v>
      </c>
      <c r="L551" s="246"/>
      <c r="M551" s="246"/>
      <c r="N551" s="220"/>
      <c r="O551" s="220"/>
      <c r="P551" s="220"/>
      <c r="Q551" s="220"/>
      <c r="R551" s="223"/>
      <c r="T551" s="225"/>
      <c r="U551" s="220"/>
      <c r="V551" s="220"/>
      <c r="W551" s="220"/>
      <c r="X551" s="220"/>
      <c r="Y551" s="220"/>
      <c r="Z551" s="220"/>
      <c r="AA551" s="226"/>
      <c r="AT551" s="227" t="s">
        <v>217</v>
      </c>
      <c r="AU551" s="227" t="s">
        <v>124</v>
      </c>
      <c r="AV551" s="224" t="s">
        <v>169</v>
      </c>
      <c r="AW551" s="224" t="s">
        <v>34</v>
      </c>
      <c r="AX551" s="224" t="s">
        <v>22</v>
      </c>
      <c r="AY551" s="227" t="s">
        <v>155</v>
      </c>
    </row>
    <row r="552" spans="2:65" s="110" customFormat="1" ht="31.5" customHeight="1">
      <c r="B552" s="111"/>
      <c r="C552" s="188" t="s">
        <v>735</v>
      </c>
      <c r="D552" s="188" t="s">
        <v>156</v>
      </c>
      <c r="E552" s="189" t="s">
        <v>736</v>
      </c>
      <c r="F552" s="316" t="s">
        <v>737</v>
      </c>
      <c r="G552" s="316"/>
      <c r="H552" s="316"/>
      <c r="I552" s="316"/>
      <c r="J552" s="190" t="s">
        <v>214</v>
      </c>
      <c r="K552" s="191">
        <v>178.811</v>
      </c>
      <c r="L552" s="317"/>
      <c r="M552" s="317"/>
      <c r="N552" s="318">
        <f>ROUND(L552*K552,2)</f>
        <v>0</v>
      </c>
      <c r="O552" s="318"/>
      <c r="P552" s="318"/>
      <c r="Q552" s="318"/>
      <c r="R552" s="115"/>
      <c r="T552" s="192" t="s">
        <v>5</v>
      </c>
      <c r="U552" s="193" t="s">
        <v>41</v>
      </c>
      <c r="V552" s="194">
        <v>0.809</v>
      </c>
      <c r="W552" s="194">
        <f>V552*K552</f>
        <v>144.65809900000002</v>
      </c>
      <c r="X552" s="194">
        <v>0.01644</v>
      </c>
      <c r="Y552" s="194">
        <f>X552*K552</f>
        <v>2.93965284</v>
      </c>
      <c r="Z552" s="194">
        <v>0</v>
      </c>
      <c r="AA552" s="195">
        <f>Z552*K552</f>
        <v>0</v>
      </c>
      <c r="AR552" s="100" t="s">
        <v>280</v>
      </c>
      <c r="AT552" s="100" t="s">
        <v>156</v>
      </c>
      <c r="AU552" s="100" t="s">
        <v>124</v>
      </c>
      <c r="AY552" s="100" t="s">
        <v>155</v>
      </c>
      <c r="BE552" s="196">
        <f>IF(U552="základní",N552,0)</f>
        <v>0</v>
      </c>
      <c r="BF552" s="196">
        <f>IF(U552="snížená",N552,0)</f>
        <v>0</v>
      </c>
      <c r="BG552" s="196">
        <f>IF(U552="zákl. přenesená",N552,0)</f>
        <v>0</v>
      </c>
      <c r="BH552" s="196">
        <f>IF(U552="sníž. přenesená",N552,0)</f>
        <v>0</v>
      </c>
      <c r="BI552" s="196">
        <f>IF(U552="nulová",N552,0)</f>
        <v>0</v>
      </c>
      <c r="BJ552" s="100" t="s">
        <v>22</v>
      </c>
      <c r="BK552" s="196">
        <f>ROUND(L552*K552,2)</f>
        <v>0</v>
      </c>
      <c r="BL552" s="100" t="s">
        <v>280</v>
      </c>
      <c r="BM552" s="100" t="s">
        <v>738</v>
      </c>
    </row>
    <row r="553" spans="2:51" s="206" customFormat="1" ht="22.5" customHeight="1">
      <c r="B553" s="201"/>
      <c r="C553" s="202"/>
      <c r="D553" s="202"/>
      <c r="E553" s="203" t="s">
        <v>5</v>
      </c>
      <c r="F553" s="342" t="s">
        <v>226</v>
      </c>
      <c r="G553" s="343"/>
      <c r="H553" s="343"/>
      <c r="I553" s="343"/>
      <c r="J553" s="202"/>
      <c r="K553" s="204" t="s">
        <v>5</v>
      </c>
      <c r="L553" s="244"/>
      <c r="M553" s="244"/>
      <c r="N553" s="202"/>
      <c r="O553" s="202"/>
      <c r="P553" s="202"/>
      <c r="Q553" s="202"/>
      <c r="R553" s="205"/>
      <c r="T553" s="207"/>
      <c r="U553" s="202"/>
      <c r="V553" s="202"/>
      <c r="W553" s="202"/>
      <c r="X553" s="202"/>
      <c r="Y553" s="202"/>
      <c r="Z553" s="202"/>
      <c r="AA553" s="208"/>
      <c r="AT553" s="209" t="s">
        <v>217</v>
      </c>
      <c r="AU553" s="209" t="s">
        <v>124</v>
      </c>
      <c r="AV553" s="206" t="s">
        <v>22</v>
      </c>
      <c r="AW553" s="206" t="s">
        <v>34</v>
      </c>
      <c r="AX553" s="206" t="s">
        <v>76</v>
      </c>
      <c r="AY553" s="209" t="s">
        <v>155</v>
      </c>
    </row>
    <row r="554" spans="2:51" s="215" customFormat="1" ht="22.5" customHeight="1">
      <c r="B554" s="210"/>
      <c r="C554" s="211"/>
      <c r="D554" s="211"/>
      <c r="E554" s="212" t="s">
        <v>5</v>
      </c>
      <c r="F554" s="347" t="s">
        <v>739</v>
      </c>
      <c r="G554" s="348"/>
      <c r="H554" s="348"/>
      <c r="I554" s="348"/>
      <c r="J554" s="211"/>
      <c r="K554" s="213">
        <v>237.575</v>
      </c>
      <c r="L554" s="245"/>
      <c r="M554" s="245"/>
      <c r="N554" s="211"/>
      <c r="O554" s="211"/>
      <c r="P554" s="211"/>
      <c r="Q554" s="211"/>
      <c r="R554" s="214"/>
      <c r="T554" s="216"/>
      <c r="U554" s="211"/>
      <c r="V554" s="211"/>
      <c r="W554" s="211"/>
      <c r="X554" s="211"/>
      <c r="Y554" s="211"/>
      <c r="Z554" s="211"/>
      <c r="AA554" s="217"/>
      <c r="AT554" s="218" t="s">
        <v>217</v>
      </c>
      <c r="AU554" s="218" t="s">
        <v>124</v>
      </c>
      <c r="AV554" s="215" t="s">
        <v>124</v>
      </c>
      <c r="AW554" s="215" t="s">
        <v>34</v>
      </c>
      <c r="AX554" s="215" t="s">
        <v>76</v>
      </c>
      <c r="AY554" s="218" t="s">
        <v>155</v>
      </c>
    </row>
    <row r="555" spans="2:51" s="206" customFormat="1" ht="22.5" customHeight="1">
      <c r="B555" s="201"/>
      <c r="C555" s="202"/>
      <c r="D555" s="202"/>
      <c r="E555" s="203" t="s">
        <v>5</v>
      </c>
      <c r="F555" s="349" t="s">
        <v>252</v>
      </c>
      <c r="G555" s="350"/>
      <c r="H555" s="350"/>
      <c r="I555" s="350"/>
      <c r="J555" s="202"/>
      <c r="K555" s="204" t="s">
        <v>5</v>
      </c>
      <c r="L555" s="244"/>
      <c r="M555" s="244"/>
      <c r="N555" s="202"/>
      <c r="O555" s="202"/>
      <c r="P555" s="202"/>
      <c r="Q555" s="202"/>
      <c r="R555" s="205"/>
      <c r="T555" s="207"/>
      <c r="U555" s="202"/>
      <c r="V555" s="202"/>
      <c r="W555" s="202"/>
      <c r="X555" s="202"/>
      <c r="Y555" s="202"/>
      <c r="Z555" s="202"/>
      <c r="AA555" s="208"/>
      <c r="AT555" s="209" t="s">
        <v>217</v>
      </c>
      <c r="AU555" s="209" t="s">
        <v>124</v>
      </c>
      <c r="AV555" s="206" t="s">
        <v>22</v>
      </c>
      <c r="AW555" s="206" t="s">
        <v>34</v>
      </c>
      <c r="AX555" s="206" t="s">
        <v>76</v>
      </c>
      <c r="AY555" s="209" t="s">
        <v>155</v>
      </c>
    </row>
    <row r="556" spans="2:51" s="215" customFormat="1" ht="44.25" customHeight="1">
      <c r="B556" s="210"/>
      <c r="C556" s="211"/>
      <c r="D556" s="211"/>
      <c r="E556" s="212" t="s">
        <v>5</v>
      </c>
      <c r="F556" s="347" t="s">
        <v>317</v>
      </c>
      <c r="G556" s="348"/>
      <c r="H556" s="348"/>
      <c r="I556" s="348"/>
      <c r="J556" s="211"/>
      <c r="K556" s="213">
        <v>-58.764</v>
      </c>
      <c r="L556" s="245"/>
      <c r="M556" s="245"/>
      <c r="N556" s="211"/>
      <c r="O556" s="211"/>
      <c r="P556" s="211"/>
      <c r="Q556" s="211"/>
      <c r="R556" s="214"/>
      <c r="T556" s="216"/>
      <c r="U556" s="211"/>
      <c r="V556" s="211"/>
      <c r="W556" s="211"/>
      <c r="X556" s="211"/>
      <c r="Y556" s="211"/>
      <c r="Z556" s="211"/>
      <c r="AA556" s="217"/>
      <c r="AT556" s="218" t="s">
        <v>217</v>
      </c>
      <c r="AU556" s="218" t="s">
        <v>124</v>
      </c>
      <c r="AV556" s="215" t="s">
        <v>124</v>
      </c>
      <c r="AW556" s="215" t="s">
        <v>34</v>
      </c>
      <c r="AX556" s="215" t="s">
        <v>76</v>
      </c>
      <c r="AY556" s="218" t="s">
        <v>155</v>
      </c>
    </row>
    <row r="557" spans="2:51" s="224" customFormat="1" ht="22.5" customHeight="1">
      <c r="B557" s="219"/>
      <c r="C557" s="220"/>
      <c r="D557" s="220"/>
      <c r="E557" s="221" t="s">
        <v>5</v>
      </c>
      <c r="F557" s="336" t="s">
        <v>222</v>
      </c>
      <c r="G557" s="337"/>
      <c r="H557" s="337"/>
      <c r="I557" s="337"/>
      <c r="J557" s="220"/>
      <c r="K557" s="222">
        <v>178.811</v>
      </c>
      <c r="L557" s="246"/>
      <c r="M557" s="246"/>
      <c r="N557" s="220"/>
      <c r="O557" s="220"/>
      <c r="P557" s="220"/>
      <c r="Q557" s="220"/>
      <c r="R557" s="223"/>
      <c r="T557" s="225"/>
      <c r="U557" s="220"/>
      <c r="V557" s="220"/>
      <c r="W557" s="220"/>
      <c r="X557" s="220"/>
      <c r="Y557" s="220"/>
      <c r="Z557" s="220"/>
      <c r="AA557" s="226"/>
      <c r="AT557" s="227" t="s">
        <v>217</v>
      </c>
      <c r="AU557" s="227" t="s">
        <v>124</v>
      </c>
      <c r="AV557" s="224" t="s">
        <v>169</v>
      </c>
      <c r="AW557" s="224" t="s">
        <v>34</v>
      </c>
      <c r="AX557" s="224" t="s">
        <v>22</v>
      </c>
      <c r="AY557" s="227" t="s">
        <v>155</v>
      </c>
    </row>
    <row r="558" spans="2:65" s="110" customFormat="1" ht="31.5" customHeight="1">
      <c r="B558" s="111"/>
      <c r="C558" s="188" t="s">
        <v>740</v>
      </c>
      <c r="D558" s="188" t="s">
        <v>156</v>
      </c>
      <c r="E558" s="189" t="s">
        <v>741</v>
      </c>
      <c r="F558" s="316" t="s">
        <v>742</v>
      </c>
      <c r="G558" s="316"/>
      <c r="H558" s="316"/>
      <c r="I558" s="316"/>
      <c r="J558" s="190" t="s">
        <v>214</v>
      </c>
      <c r="K558" s="191">
        <v>1036.05</v>
      </c>
      <c r="L558" s="317"/>
      <c r="M558" s="317"/>
      <c r="N558" s="318">
        <f>ROUND(L558*K558,2)</f>
        <v>0</v>
      </c>
      <c r="O558" s="318"/>
      <c r="P558" s="318"/>
      <c r="Q558" s="318"/>
      <c r="R558" s="115"/>
      <c r="T558" s="192" t="s">
        <v>5</v>
      </c>
      <c r="U558" s="193" t="s">
        <v>41</v>
      </c>
      <c r="V558" s="194">
        <v>1.047</v>
      </c>
      <c r="W558" s="194">
        <f>V558*K558</f>
        <v>1084.74435</v>
      </c>
      <c r="X558" s="194">
        <v>0.01261</v>
      </c>
      <c r="Y558" s="194">
        <f>X558*K558</f>
        <v>13.0645905</v>
      </c>
      <c r="Z558" s="194">
        <v>0</v>
      </c>
      <c r="AA558" s="195">
        <f>Z558*K558</f>
        <v>0</v>
      </c>
      <c r="AR558" s="100" t="s">
        <v>280</v>
      </c>
      <c r="AT558" s="100" t="s">
        <v>156</v>
      </c>
      <c r="AU558" s="100" t="s">
        <v>124</v>
      </c>
      <c r="AY558" s="100" t="s">
        <v>155</v>
      </c>
      <c r="BE558" s="196">
        <f>IF(U558="základní",N558,0)</f>
        <v>0</v>
      </c>
      <c r="BF558" s="196">
        <f>IF(U558="snížená",N558,0)</f>
        <v>0</v>
      </c>
      <c r="BG558" s="196">
        <f>IF(U558="zákl. přenesená",N558,0)</f>
        <v>0</v>
      </c>
      <c r="BH558" s="196">
        <f>IF(U558="sníž. přenesená",N558,0)</f>
        <v>0</v>
      </c>
      <c r="BI558" s="196">
        <f>IF(U558="nulová",N558,0)</f>
        <v>0</v>
      </c>
      <c r="BJ558" s="100" t="s">
        <v>22</v>
      </c>
      <c r="BK558" s="196">
        <f>ROUND(L558*K558,2)</f>
        <v>0</v>
      </c>
      <c r="BL558" s="100" t="s">
        <v>280</v>
      </c>
      <c r="BM558" s="100" t="s">
        <v>743</v>
      </c>
    </row>
    <row r="559" spans="2:51" s="206" customFormat="1" ht="22.5" customHeight="1">
      <c r="B559" s="201"/>
      <c r="C559" s="202"/>
      <c r="D559" s="202"/>
      <c r="E559" s="203" t="s">
        <v>5</v>
      </c>
      <c r="F559" s="342" t="s">
        <v>284</v>
      </c>
      <c r="G559" s="343"/>
      <c r="H559" s="343"/>
      <c r="I559" s="343"/>
      <c r="J559" s="202"/>
      <c r="K559" s="204" t="s">
        <v>5</v>
      </c>
      <c r="L559" s="244"/>
      <c r="M559" s="244"/>
      <c r="N559" s="202"/>
      <c r="O559" s="202"/>
      <c r="P559" s="202"/>
      <c r="Q559" s="202"/>
      <c r="R559" s="205"/>
      <c r="T559" s="207"/>
      <c r="U559" s="202"/>
      <c r="V559" s="202"/>
      <c r="W559" s="202"/>
      <c r="X559" s="202"/>
      <c r="Y559" s="202"/>
      <c r="Z559" s="202"/>
      <c r="AA559" s="208"/>
      <c r="AT559" s="209" t="s">
        <v>217</v>
      </c>
      <c r="AU559" s="209" t="s">
        <v>124</v>
      </c>
      <c r="AV559" s="206" t="s">
        <v>22</v>
      </c>
      <c r="AW559" s="206" t="s">
        <v>34</v>
      </c>
      <c r="AX559" s="206" t="s">
        <v>76</v>
      </c>
      <c r="AY559" s="209" t="s">
        <v>155</v>
      </c>
    </row>
    <row r="560" spans="2:51" s="215" customFormat="1" ht="22.5" customHeight="1">
      <c r="B560" s="210"/>
      <c r="C560" s="211"/>
      <c r="D560" s="211"/>
      <c r="E560" s="212" t="s">
        <v>5</v>
      </c>
      <c r="F560" s="347" t="s">
        <v>402</v>
      </c>
      <c r="G560" s="348"/>
      <c r="H560" s="348"/>
      <c r="I560" s="348"/>
      <c r="J560" s="211"/>
      <c r="K560" s="213">
        <v>25.3</v>
      </c>
      <c r="L560" s="245"/>
      <c r="M560" s="245"/>
      <c r="N560" s="211"/>
      <c r="O560" s="211"/>
      <c r="P560" s="211"/>
      <c r="Q560" s="211"/>
      <c r="R560" s="214"/>
      <c r="T560" s="216"/>
      <c r="U560" s="211"/>
      <c r="V560" s="211"/>
      <c r="W560" s="211"/>
      <c r="X560" s="211"/>
      <c r="Y560" s="211"/>
      <c r="Z560" s="211"/>
      <c r="AA560" s="217"/>
      <c r="AT560" s="218" t="s">
        <v>217</v>
      </c>
      <c r="AU560" s="218" t="s">
        <v>124</v>
      </c>
      <c r="AV560" s="215" t="s">
        <v>124</v>
      </c>
      <c r="AW560" s="215" t="s">
        <v>34</v>
      </c>
      <c r="AX560" s="215" t="s">
        <v>76</v>
      </c>
      <c r="AY560" s="218" t="s">
        <v>155</v>
      </c>
    </row>
    <row r="561" spans="2:51" s="215" customFormat="1" ht="22.5" customHeight="1">
      <c r="B561" s="210"/>
      <c r="C561" s="211"/>
      <c r="D561" s="211"/>
      <c r="E561" s="212" t="s">
        <v>5</v>
      </c>
      <c r="F561" s="347" t="s">
        <v>403</v>
      </c>
      <c r="G561" s="348"/>
      <c r="H561" s="348"/>
      <c r="I561" s="348"/>
      <c r="J561" s="211"/>
      <c r="K561" s="213">
        <v>18.45</v>
      </c>
      <c r="L561" s="245"/>
      <c r="M561" s="245"/>
      <c r="N561" s="211"/>
      <c r="O561" s="211"/>
      <c r="P561" s="211"/>
      <c r="Q561" s="211"/>
      <c r="R561" s="214"/>
      <c r="T561" s="216"/>
      <c r="U561" s="211"/>
      <c r="V561" s="211"/>
      <c r="W561" s="211"/>
      <c r="X561" s="211"/>
      <c r="Y561" s="211"/>
      <c r="Z561" s="211"/>
      <c r="AA561" s="217"/>
      <c r="AT561" s="218" t="s">
        <v>217</v>
      </c>
      <c r="AU561" s="218" t="s">
        <v>124</v>
      </c>
      <c r="AV561" s="215" t="s">
        <v>124</v>
      </c>
      <c r="AW561" s="215" t="s">
        <v>34</v>
      </c>
      <c r="AX561" s="215" t="s">
        <v>76</v>
      </c>
      <c r="AY561" s="218" t="s">
        <v>155</v>
      </c>
    </row>
    <row r="562" spans="2:51" s="215" customFormat="1" ht="22.5" customHeight="1">
      <c r="B562" s="210"/>
      <c r="C562" s="211"/>
      <c r="D562" s="211"/>
      <c r="E562" s="212" t="s">
        <v>5</v>
      </c>
      <c r="F562" s="347" t="s">
        <v>404</v>
      </c>
      <c r="G562" s="348"/>
      <c r="H562" s="348"/>
      <c r="I562" s="348"/>
      <c r="J562" s="211"/>
      <c r="K562" s="213">
        <v>312.7</v>
      </c>
      <c r="L562" s="245"/>
      <c r="M562" s="245"/>
      <c r="N562" s="211"/>
      <c r="O562" s="211"/>
      <c r="P562" s="211"/>
      <c r="Q562" s="211"/>
      <c r="R562" s="214"/>
      <c r="T562" s="216"/>
      <c r="U562" s="211"/>
      <c r="V562" s="211"/>
      <c r="W562" s="211"/>
      <c r="X562" s="211"/>
      <c r="Y562" s="211"/>
      <c r="Z562" s="211"/>
      <c r="AA562" s="217"/>
      <c r="AT562" s="218" t="s">
        <v>217</v>
      </c>
      <c r="AU562" s="218" t="s">
        <v>124</v>
      </c>
      <c r="AV562" s="215" t="s">
        <v>124</v>
      </c>
      <c r="AW562" s="215" t="s">
        <v>34</v>
      </c>
      <c r="AX562" s="215" t="s">
        <v>76</v>
      </c>
      <c r="AY562" s="218" t="s">
        <v>155</v>
      </c>
    </row>
    <row r="563" spans="2:51" s="215" customFormat="1" ht="22.5" customHeight="1">
      <c r="B563" s="210"/>
      <c r="C563" s="211"/>
      <c r="D563" s="211"/>
      <c r="E563" s="212" t="s">
        <v>5</v>
      </c>
      <c r="F563" s="347" t="s">
        <v>405</v>
      </c>
      <c r="G563" s="348"/>
      <c r="H563" s="348"/>
      <c r="I563" s="348"/>
      <c r="J563" s="211"/>
      <c r="K563" s="213">
        <v>9.15</v>
      </c>
      <c r="L563" s="245"/>
      <c r="M563" s="245"/>
      <c r="N563" s="211"/>
      <c r="O563" s="211"/>
      <c r="P563" s="211"/>
      <c r="Q563" s="211"/>
      <c r="R563" s="214"/>
      <c r="T563" s="216"/>
      <c r="U563" s="211"/>
      <c r="V563" s="211"/>
      <c r="W563" s="211"/>
      <c r="X563" s="211"/>
      <c r="Y563" s="211"/>
      <c r="Z563" s="211"/>
      <c r="AA563" s="217"/>
      <c r="AT563" s="218" t="s">
        <v>217</v>
      </c>
      <c r="AU563" s="218" t="s">
        <v>124</v>
      </c>
      <c r="AV563" s="215" t="s">
        <v>124</v>
      </c>
      <c r="AW563" s="215" t="s">
        <v>34</v>
      </c>
      <c r="AX563" s="215" t="s">
        <v>76</v>
      </c>
      <c r="AY563" s="218" t="s">
        <v>155</v>
      </c>
    </row>
    <row r="564" spans="2:51" s="215" customFormat="1" ht="22.5" customHeight="1">
      <c r="B564" s="210"/>
      <c r="C564" s="211"/>
      <c r="D564" s="211"/>
      <c r="E564" s="212" t="s">
        <v>5</v>
      </c>
      <c r="F564" s="347" t="s">
        <v>406</v>
      </c>
      <c r="G564" s="348"/>
      <c r="H564" s="348"/>
      <c r="I564" s="348"/>
      <c r="J564" s="211"/>
      <c r="K564" s="213">
        <v>12.15</v>
      </c>
      <c r="L564" s="245"/>
      <c r="M564" s="245"/>
      <c r="N564" s="211"/>
      <c r="O564" s="211"/>
      <c r="P564" s="211"/>
      <c r="Q564" s="211"/>
      <c r="R564" s="214"/>
      <c r="T564" s="216"/>
      <c r="U564" s="211"/>
      <c r="V564" s="211"/>
      <c r="W564" s="211"/>
      <c r="X564" s="211"/>
      <c r="Y564" s="211"/>
      <c r="Z564" s="211"/>
      <c r="AA564" s="217"/>
      <c r="AT564" s="218" t="s">
        <v>217</v>
      </c>
      <c r="AU564" s="218" t="s">
        <v>124</v>
      </c>
      <c r="AV564" s="215" t="s">
        <v>124</v>
      </c>
      <c r="AW564" s="215" t="s">
        <v>34</v>
      </c>
      <c r="AX564" s="215" t="s">
        <v>76</v>
      </c>
      <c r="AY564" s="218" t="s">
        <v>155</v>
      </c>
    </row>
    <row r="565" spans="2:51" s="215" customFormat="1" ht="22.5" customHeight="1">
      <c r="B565" s="210"/>
      <c r="C565" s="211"/>
      <c r="D565" s="211"/>
      <c r="E565" s="212" t="s">
        <v>5</v>
      </c>
      <c r="F565" s="347" t="s">
        <v>407</v>
      </c>
      <c r="G565" s="348"/>
      <c r="H565" s="348"/>
      <c r="I565" s="348"/>
      <c r="J565" s="211"/>
      <c r="K565" s="213">
        <v>7</v>
      </c>
      <c r="L565" s="245"/>
      <c r="M565" s="245"/>
      <c r="N565" s="211"/>
      <c r="O565" s="211"/>
      <c r="P565" s="211"/>
      <c r="Q565" s="211"/>
      <c r="R565" s="214"/>
      <c r="T565" s="216"/>
      <c r="U565" s="211"/>
      <c r="V565" s="211"/>
      <c r="W565" s="211"/>
      <c r="X565" s="211"/>
      <c r="Y565" s="211"/>
      <c r="Z565" s="211"/>
      <c r="AA565" s="217"/>
      <c r="AT565" s="218" t="s">
        <v>217</v>
      </c>
      <c r="AU565" s="218" t="s">
        <v>124</v>
      </c>
      <c r="AV565" s="215" t="s">
        <v>124</v>
      </c>
      <c r="AW565" s="215" t="s">
        <v>34</v>
      </c>
      <c r="AX565" s="215" t="s">
        <v>76</v>
      </c>
      <c r="AY565" s="218" t="s">
        <v>155</v>
      </c>
    </row>
    <row r="566" spans="2:51" s="215" customFormat="1" ht="22.5" customHeight="1">
      <c r="B566" s="210"/>
      <c r="C566" s="211"/>
      <c r="D566" s="211"/>
      <c r="E566" s="212" t="s">
        <v>5</v>
      </c>
      <c r="F566" s="347" t="s">
        <v>408</v>
      </c>
      <c r="G566" s="348"/>
      <c r="H566" s="348"/>
      <c r="I566" s="348"/>
      <c r="J566" s="211"/>
      <c r="K566" s="213">
        <v>123.4</v>
      </c>
      <c r="L566" s="245"/>
      <c r="M566" s="245"/>
      <c r="N566" s="211"/>
      <c r="O566" s="211"/>
      <c r="P566" s="211"/>
      <c r="Q566" s="211"/>
      <c r="R566" s="214"/>
      <c r="T566" s="216"/>
      <c r="U566" s="211"/>
      <c r="V566" s="211"/>
      <c r="W566" s="211"/>
      <c r="X566" s="211"/>
      <c r="Y566" s="211"/>
      <c r="Z566" s="211"/>
      <c r="AA566" s="217"/>
      <c r="AT566" s="218" t="s">
        <v>217</v>
      </c>
      <c r="AU566" s="218" t="s">
        <v>124</v>
      </c>
      <c r="AV566" s="215" t="s">
        <v>124</v>
      </c>
      <c r="AW566" s="215" t="s">
        <v>34</v>
      </c>
      <c r="AX566" s="215" t="s">
        <v>76</v>
      </c>
      <c r="AY566" s="218" t="s">
        <v>155</v>
      </c>
    </row>
    <row r="567" spans="2:51" s="215" customFormat="1" ht="22.5" customHeight="1">
      <c r="B567" s="210"/>
      <c r="C567" s="211"/>
      <c r="D567" s="211"/>
      <c r="E567" s="212" t="s">
        <v>5</v>
      </c>
      <c r="F567" s="347" t="s">
        <v>409</v>
      </c>
      <c r="G567" s="348"/>
      <c r="H567" s="348"/>
      <c r="I567" s="348"/>
      <c r="J567" s="211"/>
      <c r="K567" s="213">
        <v>21.65</v>
      </c>
      <c r="L567" s="245"/>
      <c r="M567" s="245"/>
      <c r="N567" s="211"/>
      <c r="O567" s="211"/>
      <c r="P567" s="211"/>
      <c r="Q567" s="211"/>
      <c r="R567" s="214"/>
      <c r="T567" s="216"/>
      <c r="U567" s="211"/>
      <c r="V567" s="211"/>
      <c r="W567" s="211"/>
      <c r="X567" s="211"/>
      <c r="Y567" s="211"/>
      <c r="Z567" s="211"/>
      <c r="AA567" s="217"/>
      <c r="AT567" s="218" t="s">
        <v>217</v>
      </c>
      <c r="AU567" s="218" t="s">
        <v>124</v>
      </c>
      <c r="AV567" s="215" t="s">
        <v>124</v>
      </c>
      <c r="AW567" s="215" t="s">
        <v>34</v>
      </c>
      <c r="AX567" s="215" t="s">
        <v>76</v>
      </c>
      <c r="AY567" s="218" t="s">
        <v>155</v>
      </c>
    </row>
    <row r="568" spans="2:51" s="215" customFormat="1" ht="22.5" customHeight="1">
      <c r="B568" s="210"/>
      <c r="C568" s="211"/>
      <c r="D568" s="211"/>
      <c r="E568" s="212" t="s">
        <v>5</v>
      </c>
      <c r="F568" s="347" t="s">
        <v>410</v>
      </c>
      <c r="G568" s="348"/>
      <c r="H568" s="348"/>
      <c r="I568" s="348"/>
      <c r="J568" s="211"/>
      <c r="K568" s="213">
        <v>14.15</v>
      </c>
      <c r="L568" s="245"/>
      <c r="M568" s="245"/>
      <c r="N568" s="211"/>
      <c r="O568" s="211"/>
      <c r="P568" s="211"/>
      <c r="Q568" s="211"/>
      <c r="R568" s="214"/>
      <c r="T568" s="216"/>
      <c r="U568" s="211"/>
      <c r="V568" s="211"/>
      <c r="W568" s="211"/>
      <c r="X568" s="211"/>
      <c r="Y568" s="211"/>
      <c r="Z568" s="211"/>
      <c r="AA568" s="217"/>
      <c r="AT568" s="218" t="s">
        <v>217</v>
      </c>
      <c r="AU568" s="218" t="s">
        <v>124</v>
      </c>
      <c r="AV568" s="215" t="s">
        <v>124</v>
      </c>
      <c r="AW568" s="215" t="s">
        <v>34</v>
      </c>
      <c r="AX568" s="215" t="s">
        <v>76</v>
      </c>
      <c r="AY568" s="218" t="s">
        <v>155</v>
      </c>
    </row>
    <row r="569" spans="2:51" s="215" customFormat="1" ht="22.5" customHeight="1">
      <c r="B569" s="210"/>
      <c r="C569" s="211"/>
      <c r="D569" s="211"/>
      <c r="E569" s="212" t="s">
        <v>5</v>
      </c>
      <c r="F569" s="347" t="s">
        <v>411</v>
      </c>
      <c r="G569" s="348"/>
      <c r="H569" s="348"/>
      <c r="I569" s="348"/>
      <c r="J569" s="211"/>
      <c r="K569" s="213">
        <v>21.75</v>
      </c>
      <c r="L569" s="245"/>
      <c r="M569" s="245"/>
      <c r="N569" s="211"/>
      <c r="O569" s="211"/>
      <c r="P569" s="211"/>
      <c r="Q569" s="211"/>
      <c r="R569" s="214"/>
      <c r="T569" s="216"/>
      <c r="U569" s="211"/>
      <c r="V569" s="211"/>
      <c r="W569" s="211"/>
      <c r="X569" s="211"/>
      <c r="Y569" s="211"/>
      <c r="Z569" s="211"/>
      <c r="AA569" s="217"/>
      <c r="AT569" s="218" t="s">
        <v>217</v>
      </c>
      <c r="AU569" s="218" t="s">
        <v>124</v>
      </c>
      <c r="AV569" s="215" t="s">
        <v>124</v>
      </c>
      <c r="AW569" s="215" t="s">
        <v>34</v>
      </c>
      <c r="AX569" s="215" t="s">
        <v>76</v>
      </c>
      <c r="AY569" s="218" t="s">
        <v>155</v>
      </c>
    </row>
    <row r="570" spans="2:51" s="215" customFormat="1" ht="22.5" customHeight="1">
      <c r="B570" s="210"/>
      <c r="C570" s="211"/>
      <c r="D570" s="211"/>
      <c r="E570" s="212" t="s">
        <v>5</v>
      </c>
      <c r="F570" s="347" t="s">
        <v>414</v>
      </c>
      <c r="G570" s="348"/>
      <c r="H570" s="348"/>
      <c r="I570" s="348"/>
      <c r="J570" s="211"/>
      <c r="K570" s="213">
        <v>64.8</v>
      </c>
      <c r="L570" s="245"/>
      <c r="M570" s="245"/>
      <c r="N570" s="211"/>
      <c r="O570" s="211"/>
      <c r="P570" s="211"/>
      <c r="Q570" s="211"/>
      <c r="R570" s="214"/>
      <c r="T570" s="216"/>
      <c r="U570" s="211"/>
      <c r="V570" s="211"/>
      <c r="W570" s="211"/>
      <c r="X570" s="211"/>
      <c r="Y570" s="211"/>
      <c r="Z570" s="211"/>
      <c r="AA570" s="217"/>
      <c r="AT570" s="218" t="s">
        <v>217</v>
      </c>
      <c r="AU570" s="218" t="s">
        <v>124</v>
      </c>
      <c r="AV570" s="215" t="s">
        <v>124</v>
      </c>
      <c r="AW570" s="215" t="s">
        <v>34</v>
      </c>
      <c r="AX570" s="215" t="s">
        <v>76</v>
      </c>
      <c r="AY570" s="218" t="s">
        <v>155</v>
      </c>
    </row>
    <row r="571" spans="2:51" s="215" customFormat="1" ht="22.5" customHeight="1">
      <c r="B571" s="210"/>
      <c r="C571" s="211"/>
      <c r="D571" s="211"/>
      <c r="E571" s="212" t="s">
        <v>5</v>
      </c>
      <c r="F571" s="347" t="s">
        <v>415</v>
      </c>
      <c r="G571" s="348"/>
      <c r="H571" s="348"/>
      <c r="I571" s="348"/>
      <c r="J571" s="211"/>
      <c r="K571" s="213">
        <v>3</v>
      </c>
      <c r="L571" s="245"/>
      <c r="M571" s="245"/>
      <c r="N571" s="211"/>
      <c r="O571" s="211"/>
      <c r="P571" s="211"/>
      <c r="Q571" s="211"/>
      <c r="R571" s="214"/>
      <c r="T571" s="216"/>
      <c r="U571" s="211"/>
      <c r="V571" s="211"/>
      <c r="W571" s="211"/>
      <c r="X571" s="211"/>
      <c r="Y571" s="211"/>
      <c r="Z571" s="211"/>
      <c r="AA571" s="217"/>
      <c r="AT571" s="218" t="s">
        <v>217</v>
      </c>
      <c r="AU571" s="218" t="s">
        <v>124</v>
      </c>
      <c r="AV571" s="215" t="s">
        <v>124</v>
      </c>
      <c r="AW571" s="215" t="s">
        <v>34</v>
      </c>
      <c r="AX571" s="215" t="s">
        <v>76</v>
      </c>
      <c r="AY571" s="218" t="s">
        <v>155</v>
      </c>
    </row>
    <row r="572" spans="2:51" s="215" customFormat="1" ht="22.5" customHeight="1">
      <c r="B572" s="210"/>
      <c r="C572" s="211"/>
      <c r="D572" s="211"/>
      <c r="E572" s="212" t="s">
        <v>5</v>
      </c>
      <c r="F572" s="347" t="s">
        <v>416</v>
      </c>
      <c r="G572" s="348"/>
      <c r="H572" s="348"/>
      <c r="I572" s="348"/>
      <c r="J572" s="211"/>
      <c r="K572" s="213">
        <v>45.75</v>
      </c>
      <c r="L572" s="245"/>
      <c r="M572" s="245"/>
      <c r="N572" s="211"/>
      <c r="O572" s="211"/>
      <c r="P572" s="211"/>
      <c r="Q572" s="211"/>
      <c r="R572" s="214"/>
      <c r="T572" s="216"/>
      <c r="U572" s="211"/>
      <c r="V572" s="211"/>
      <c r="W572" s="211"/>
      <c r="X572" s="211"/>
      <c r="Y572" s="211"/>
      <c r="Z572" s="211"/>
      <c r="AA572" s="217"/>
      <c r="AT572" s="218" t="s">
        <v>217</v>
      </c>
      <c r="AU572" s="218" t="s">
        <v>124</v>
      </c>
      <c r="AV572" s="215" t="s">
        <v>124</v>
      </c>
      <c r="AW572" s="215" t="s">
        <v>34</v>
      </c>
      <c r="AX572" s="215" t="s">
        <v>76</v>
      </c>
      <c r="AY572" s="218" t="s">
        <v>155</v>
      </c>
    </row>
    <row r="573" spans="2:51" s="215" customFormat="1" ht="22.5" customHeight="1">
      <c r="B573" s="210"/>
      <c r="C573" s="211"/>
      <c r="D573" s="211"/>
      <c r="E573" s="212" t="s">
        <v>5</v>
      </c>
      <c r="F573" s="347" t="s">
        <v>417</v>
      </c>
      <c r="G573" s="348"/>
      <c r="H573" s="348"/>
      <c r="I573" s="348"/>
      <c r="J573" s="211"/>
      <c r="K573" s="213">
        <v>71.55</v>
      </c>
      <c r="L573" s="245"/>
      <c r="M573" s="245"/>
      <c r="N573" s="211"/>
      <c r="O573" s="211"/>
      <c r="P573" s="211"/>
      <c r="Q573" s="211"/>
      <c r="R573" s="214"/>
      <c r="T573" s="216"/>
      <c r="U573" s="211"/>
      <c r="V573" s="211"/>
      <c r="W573" s="211"/>
      <c r="X573" s="211"/>
      <c r="Y573" s="211"/>
      <c r="Z573" s="211"/>
      <c r="AA573" s="217"/>
      <c r="AT573" s="218" t="s">
        <v>217</v>
      </c>
      <c r="AU573" s="218" t="s">
        <v>124</v>
      </c>
      <c r="AV573" s="215" t="s">
        <v>124</v>
      </c>
      <c r="AW573" s="215" t="s">
        <v>34</v>
      </c>
      <c r="AX573" s="215" t="s">
        <v>76</v>
      </c>
      <c r="AY573" s="218" t="s">
        <v>155</v>
      </c>
    </row>
    <row r="574" spans="2:51" s="215" customFormat="1" ht="22.5" customHeight="1">
      <c r="B574" s="210"/>
      <c r="C574" s="211"/>
      <c r="D574" s="211"/>
      <c r="E574" s="212" t="s">
        <v>5</v>
      </c>
      <c r="F574" s="347" t="s">
        <v>418</v>
      </c>
      <c r="G574" s="348"/>
      <c r="H574" s="348"/>
      <c r="I574" s="348"/>
      <c r="J574" s="211"/>
      <c r="K574" s="213">
        <v>58.9</v>
      </c>
      <c r="L574" s="245"/>
      <c r="M574" s="245"/>
      <c r="N574" s="211"/>
      <c r="O574" s="211"/>
      <c r="P574" s="211"/>
      <c r="Q574" s="211"/>
      <c r="R574" s="214"/>
      <c r="T574" s="216"/>
      <c r="U574" s="211"/>
      <c r="V574" s="211"/>
      <c r="W574" s="211"/>
      <c r="X574" s="211"/>
      <c r="Y574" s="211"/>
      <c r="Z574" s="211"/>
      <c r="AA574" s="217"/>
      <c r="AT574" s="218" t="s">
        <v>217</v>
      </c>
      <c r="AU574" s="218" t="s">
        <v>124</v>
      </c>
      <c r="AV574" s="215" t="s">
        <v>124</v>
      </c>
      <c r="AW574" s="215" t="s">
        <v>34</v>
      </c>
      <c r="AX574" s="215" t="s">
        <v>76</v>
      </c>
      <c r="AY574" s="218" t="s">
        <v>155</v>
      </c>
    </row>
    <row r="575" spans="2:51" s="215" customFormat="1" ht="22.5" customHeight="1">
      <c r="B575" s="210"/>
      <c r="C575" s="211"/>
      <c r="D575" s="211"/>
      <c r="E575" s="212" t="s">
        <v>5</v>
      </c>
      <c r="F575" s="347" t="s">
        <v>419</v>
      </c>
      <c r="G575" s="348"/>
      <c r="H575" s="348"/>
      <c r="I575" s="348"/>
      <c r="J575" s="211"/>
      <c r="K575" s="213">
        <v>22.4</v>
      </c>
      <c r="L575" s="245"/>
      <c r="M575" s="245"/>
      <c r="N575" s="211"/>
      <c r="O575" s="211"/>
      <c r="P575" s="211"/>
      <c r="Q575" s="211"/>
      <c r="R575" s="214"/>
      <c r="T575" s="216"/>
      <c r="U575" s="211"/>
      <c r="V575" s="211"/>
      <c r="W575" s="211"/>
      <c r="X575" s="211"/>
      <c r="Y575" s="211"/>
      <c r="Z575" s="211"/>
      <c r="AA575" s="217"/>
      <c r="AT575" s="218" t="s">
        <v>217</v>
      </c>
      <c r="AU575" s="218" t="s">
        <v>124</v>
      </c>
      <c r="AV575" s="215" t="s">
        <v>124</v>
      </c>
      <c r="AW575" s="215" t="s">
        <v>34</v>
      </c>
      <c r="AX575" s="215" t="s">
        <v>76</v>
      </c>
      <c r="AY575" s="218" t="s">
        <v>155</v>
      </c>
    </row>
    <row r="576" spans="2:51" s="215" customFormat="1" ht="22.5" customHeight="1">
      <c r="B576" s="210"/>
      <c r="C576" s="211"/>
      <c r="D576" s="211"/>
      <c r="E576" s="212" t="s">
        <v>5</v>
      </c>
      <c r="F576" s="347" t="s">
        <v>420</v>
      </c>
      <c r="G576" s="348"/>
      <c r="H576" s="348"/>
      <c r="I576" s="348"/>
      <c r="J576" s="211"/>
      <c r="K576" s="213">
        <v>20.8</v>
      </c>
      <c r="L576" s="245"/>
      <c r="M576" s="245"/>
      <c r="N576" s="211"/>
      <c r="O576" s="211"/>
      <c r="P576" s="211"/>
      <c r="Q576" s="211"/>
      <c r="R576" s="214"/>
      <c r="T576" s="216"/>
      <c r="U576" s="211"/>
      <c r="V576" s="211"/>
      <c r="W576" s="211"/>
      <c r="X576" s="211"/>
      <c r="Y576" s="211"/>
      <c r="Z576" s="211"/>
      <c r="AA576" s="217"/>
      <c r="AT576" s="218" t="s">
        <v>217</v>
      </c>
      <c r="AU576" s="218" t="s">
        <v>124</v>
      </c>
      <c r="AV576" s="215" t="s">
        <v>124</v>
      </c>
      <c r="AW576" s="215" t="s">
        <v>34</v>
      </c>
      <c r="AX576" s="215" t="s">
        <v>76</v>
      </c>
      <c r="AY576" s="218" t="s">
        <v>155</v>
      </c>
    </row>
    <row r="577" spans="2:51" s="215" customFormat="1" ht="22.5" customHeight="1">
      <c r="B577" s="210"/>
      <c r="C577" s="211"/>
      <c r="D577" s="211"/>
      <c r="E577" s="212" t="s">
        <v>5</v>
      </c>
      <c r="F577" s="347" t="s">
        <v>421</v>
      </c>
      <c r="G577" s="348"/>
      <c r="H577" s="348"/>
      <c r="I577" s="348"/>
      <c r="J577" s="211"/>
      <c r="K577" s="213">
        <v>18.4</v>
      </c>
      <c r="L577" s="245"/>
      <c r="M577" s="245"/>
      <c r="N577" s="211"/>
      <c r="O577" s="211"/>
      <c r="P577" s="211"/>
      <c r="Q577" s="211"/>
      <c r="R577" s="214"/>
      <c r="T577" s="216"/>
      <c r="U577" s="211"/>
      <c r="V577" s="211"/>
      <c r="W577" s="211"/>
      <c r="X577" s="211"/>
      <c r="Y577" s="211"/>
      <c r="Z577" s="211"/>
      <c r="AA577" s="217"/>
      <c r="AT577" s="218" t="s">
        <v>217</v>
      </c>
      <c r="AU577" s="218" t="s">
        <v>124</v>
      </c>
      <c r="AV577" s="215" t="s">
        <v>124</v>
      </c>
      <c r="AW577" s="215" t="s">
        <v>34</v>
      </c>
      <c r="AX577" s="215" t="s">
        <v>76</v>
      </c>
      <c r="AY577" s="218" t="s">
        <v>155</v>
      </c>
    </row>
    <row r="578" spans="2:51" s="215" customFormat="1" ht="22.5" customHeight="1">
      <c r="B578" s="210"/>
      <c r="C578" s="211"/>
      <c r="D578" s="211"/>
      <c r="E578" s="212" t="s">
        <v>5</v>
      </c>
      <c r="F578" s="347" t="s">
        <v>422</v>
      </c>
      <c r="G578" s="348"/>
      <c r="H578" s="348"/>
      <c r="I578" s="348"/>
      <c r="J578" s="211"/>
      <c r="K578" s="213">
        <v>31.45</v>
      </c>
      <c r="L578" s="245"/>
      <c r="M578" s="245"/>
      <c r="N578" s="211"/>
      <c r="O578" s="211"/>
      <c r="P578" s="211"/>
      <c r="Q578" s="211"/>
      <c r="R578" s="214"/>
      <c r="T578" s="216"/>
      <c r="U578" s="211"/>
      <c r="V578" s="211"/>
      <c r="W578" s="211"/>
      <c r="X578" s="211"/>
      <c r="Y578" s="211"/>
      <c r="Z578" s="211"/>
      <c r="AA578" s="217"/>
      <c r="AT578" s="218" t="s">
        <v>217</v>
      </c>
      <c r="AU578" s="218" t="s">
        <v>124</v>
      </c>
      <c r="AV578" s="215" t="s">
        <v>124</v>
      </c>
      <c r="AW578" s="215" t="s">
        <v>34</v>
      </c>
      <c r="AX578" s="215" t="s">
        <v>76</v>
      </c>
      <c r="AY578" s="218" t="s">
        <v>155</v>
      </c>
    </row>
    <row r="579" spans="2:51" s="215" customFormat="1" ht="22.5" customHeight="1">
      <c r="B579" s="210"/>
      <c r="C579" s="211"/>
      <c r="D579" s="211"/>
      <c r="E579" s="212" t="s">
        <v>5</v>
      </c>
      <c r="F579" s="347" t="s">
        <v>423</v>
      </c>
      <c r="G579" s="348"/>
      <c r="H579" s="348"/>
      <c r="I579" s="348"/>
      <c r="J579" s="211"/>
      <c r="K579" s="213">
        <v>11.95</v>
      </c>
      <c r="L579" s="245"/>
      <c r="M579" s="245"/>
      <c r="N579" s="211"/>
      <c r="O579" s="211"/>
      <c r="P579" s="211"/>
      <c r="Q579" s="211"/>
      <c r="R579" s="214"/>
      <c r="T579" s="216"/>
      <c r="U579" s="211"/>
      <c r="V579" s="211"/>
      <c r="W579" s="211"/>
      <c r="X579" s="211"/>
      <c r="Y579" s="211"/>
      <c r="Z579" s="211"/>
      <c r="AA579" s="217"/>
      <c r="AT579" s="218" t="s">
        <v>217</v>
      </c>
      <c r="AU579" s="218" t="s">
        <v>124</v>
      </c>
      <c r="AV579" s="215" t="s">
        <v>124</v>
      </c>
      <c r="AW579" s="215" t="s">
        <v>34</v>
      </c>
      <c r="AX579" s="215" t="s">
        <v>76</v>
      </c>
      <c r="AY579" s="218" t="s">
        <v>155</v>
      </c>
    </row>
    <row r="580" spans="2:51" s="215" customFormat="1" ht="22.5" customHeight="1">
      <c r="B580" s="210"/>
      <c r="C580" s="211"/>
      <c r="D580" s="211"/>
      <c r="E580" s="212" t="s">
        <v>5</v>
      </c>
      <c r="F580" s="347" t="s">
        <v>424</v>
      </c>
      <c r="G580" s="348"/>
      <c r="H580" s="348"/>
      <c r="I580" s="348"/>
      <c r="J580" s="211"/>
      <c r="K580" s="213">
        <v>14.9</v>
      </c>
      <c r="L580" s="245"/>
      <c r="M580" s="245"/>
      <c r="N580" s="211"/>
      <c r="O580" s="211"/>
      <c r="P580" s="211"/>
      <c r="Q580" s="211"/>
      <c r="R580" s="214"/>
      <c r="T580" s="216"/>
      <c r="U580" s="211"/>
      <c r="V580" s="211"/>
      <c r="W580" s="211"/>
      <c r="X580" s="211"/>
      <c r="Y580" s="211"/>
      <c r="Z580" s="211"/>
      <c r="AA580" s="217"/>
      <c r="AT580" s="218" t="s">
        <v>217</v>
      </c>
      <c r="AU580" s="218" t="s">
        <v>124</v>
      </c>
      <c r="AV580" s="215" t="s">
        <v>124</v>
      </c>
      <c r="AW580" s="215" t="s">
        <v>34</v>
      </c>
      <c r="AX580" s="215" t="s">
        <v>76</v>
      </c>
      <c r="AY580" s="218" t="s">
        <v>155</v>
      </c>
    </row>
    <row r="581" spans="2:51" s="215" customFormat="1" ht="22.5" customHeight="1">
      <c r="B581" s="210"/>
      <c r="C581" s="211"/>
      <c r="D581" s="211"/>
      <c r="E581" s="212" t="s">
        <v>5</v>
      </c>
      <c r="F581" s="347" t="s">
        <v>425</v>
      </c>
      <c r="G581" s="348"/>
      <c r="H581" s="348"/>
      <c r="I581" s="348"/>
      <c r="J581" s="211"/>
      <c r="K581" s="213">
        <v>27.35</v>
      </c>
      <c r="L581" s="245"/>
      <c r="M581" s="245"/>
      <c r="N581" s="211"/>
      <c r="O581" s="211"/>
      <c r="P581" s="211"/>
      <c r="Q581" s="211"/>
      <c r="R581" s="214"/>
      <c r="T581" s="216"/>
      <c r="U581" s="211"/>
      <c r="V581" s="211"/>
      <c r="W581" s="211"/>
      <c r="X581" s="211"/>
      <c r="Y581" s="211"/>
      <c r="Z581" s="211"/>
      <c r="AA581" s="217"/>
      <c r="AT581" s="218" t="s">
        <v>217</v>
      </c>
      <c r="AU581" s="218" t="s">
        <v>124</v>
      </c>
      <c r="AV581" s="215" t="s">
        <v>124</v>
      </c>
      <c r="AW581" s="215" t="s">
        <v>34</v>
      </c>
      <c r="AX581" s="215" t="s">
        <v>76</v>
      </c>
      <c r="AY581" s="218" t="s">
        <v>155</v>
      </c>
    </row>
    <row r="582" spans="2:51" s="215" customFormat="1" ht="22.5" customHeight="1">
      <c r="B582" s="210"/>
      <c r="C582" s="211"/>
      <c r="D582" s="211"/>
      <c r="E582" s="212" t="s">
        <v>5</v>
      </c>
      <c r="F582" s="347" t="s">
        <v>426</v>
      </c>
      <c r="G582" s="348"/>
      <c r="H582" s="348"/>
      <c r="I582" s="348"/>
      <c r="J582" s="211"/>
      <c r="K582" s="213">
        <v>9.75</v>
      </c>
      <c r="L582" s="245"/>
      <c r="M582" s="245"/>
      <c r="N582" s="211"/>
      <c r="O582" s="211"/>
      <c r="P582" s="211"/>
      <c r="Q582" s="211"/>
      <c r="R582" s="214"/>
      <c r="T582" s="216"/>
      <c r="U582" s="211"/>
      <c r="V582" s="211"/>
      <c r="W582" s="211"/>
      <c r="X582" s="211"/>
      <c r="Y582" s="211"/>
      <c r="Z582" s="211"/>
      <c r="AA582" s="217"/>
      <c r="AT582" s="218" t="s">
        <v>217</v>
      </c>
      <c r="AU582" s="218" t="s">
        <v>124</v>
      </c>
      <c r="AV582" s="215" t="s">
        <v>124</v>
      </c>
      <c r="AW582" s="215" t="s">
        <v>34</v>
      </c>
      <c r="AX582" s="215" t="s">
        <v>76</v>
      </c>
      <c r="AY582" s="218" t="s">
        <v>155</v>
      </c>
    </row>
    <row r="583" spans="2:51" s="215" customFormat="1" ht="22.5" customHeight="1">
      <c r="B583" s="210"/>
      <c r="C583" s="211"/>
      <c r="D583" s="211"/>
      <c r="E583" s="212" t="s">
        <v>5</v>
      </c>
      <c r="F583" s="347" t="s">
        <v>744</v>
      </c>
      <c r="G583" s="348"/>
      <c r="H583" s="348"/>
      <c r="I583" s="348"/>
      <c r="J583" s="211"/>
      <c r="K583" s="213">
        <v>53.8</v>
      </c>
      <c r="L583" s="245"/>
      <c r="M583" s="245"/>
      <c r="N583" s="211"/>
      <c r="O583" s="211"/>
      <c r="P583" s="211"/>
      <c r="Q583" s="211"/>
      <c r="R583" s="214"/>
      <c r="T583" s="216"/>
      <c r="U583" s="211"/>
      <c r="V583" s="211"/>
      <c r="W583" s="211"/>
      <c r="X583" s="211"/>
      <c r="Y583" s="211"/>
      <c r="Z583" s="211"/>
      <c r="AA583" s="217"/>
      <c r="AT583" s="218" t="s">
        <v>217</v>
      </c>
      <c r="AU583" s="218" t="s">
        <v>124</v>
      </c>
      <c r="AV583" s="215" t="s">
        <v>124</v>
      </c>
      <c r="AW583" s="215" t="s">
        <v>34</v>
      </c>
      <c r="AX583" s="215" t="s">
        <v>76</v>
      </c>
      <c r="AY583" s="218" t="s">
        <v>155</v>
      </c>
    </row>
    <row r="584" spans="2:51" s="215" customFormat="1" ht="22.5" customHeight="1">
      <c r="B584" s="210"/>
      <c r="C584" s="211"/>
      <c r="D584" s="211"/>
      <c r="E584" s="212" t="s">
        <v>5</v>
      </c>
      <c r="F584" s="347" t="s">
        <v>745</v>
      </c>
      <c r="G584" s="348"/>
      <c r="H584" s="348"/>
      <c r="I584" s="348"/>
      <c r="J584" s="211"/>
      <c r="K584" s="213">
        <v>15.55</v>
      </c>
      <c r="L584" s="245"/>
      <c r="M584" s="245"/>
      <c r="N584" s="211"/>
      <c r="O584" s="211"/>
      <c r="P584" s="211"/>
      <c r="Q584" s="211"/>
      <c r="R584" s="214"/>
      <c r="T584" s="216"/>
      <c r="U584" s="211"/>
      <c r="V584" s="211"/>
      <c r="W584" s="211"/>
      <c r="X584" s="211"/>
      <c r="Y584" s="211"/>
      <c r="Z584" s="211"/>
      <c r="AA584" s="217"/>
      <c r="AT584" s="218" t="s">
        <v>217</v>
      </c>
      <c r="AU584" s="218" t="s">
        <v>124</v>
      </c>
      <c r="AV584" s="215" t="s">
        <v>124</v>
      </c>
      <c r="AW584" s="215" t="s">
        <v>34</v>
      </c>
      <c r="AX584" s="215" t="s">
        <v>76</v>
      </c>
      <c r="AY584" s="218" t="s">
        <v>155</v>
      </c>
    </row>
    <row r="585" spans="2:51" s="224" customFormat="1" ht="22.5" customHeight="1">
      <c r="B585" s="219"/>
      <c r="C585" s="220"/>
      <c r="D585" s="220"/>
      <c r="E585" s="221" t="s">
        <v>5</v>
      </c>
      <c r="F585" s="336" t="s">
        <v>222</v>
      </c>
      <c r="G585" s="337"/>
      <c r="H585" s="337"/>
      <c r="I585" s="337"/>
      <c r="J585" s="220"/>
      <c r="K585" s="222">
        <v>1036.05</v>
      </c>
      <c r="L585" s="246"/>
      <c r="M585" s="246"/>
      <c r="N585" s="220"/>
      <c r="O585" s="220"/>
      <c r="P585" s="220"/>
      <c r="Q585" s="220"/>
      <c r="R585" s="223"/>
      <c r="T585" s="225"/>
      <c r="U585" s="220"/>
      <c r="V585" s="220"/>
      <c r="W585" s="220"/>
      <c r="X585" s="220"/>
      <c r="Y585" s="220"/>
      <c r="Z585" s="220"/>
      <c r="AA585" s="226"/>
      <c r="AT585" s="227" t="s">
        <v>217</v>
      </c>
      <c r="AU585" s="227" t="s">
        <v>124</v>
      </c>
      <c r="AV585" s="224" t="s">
        <v>169</v>
      </c>
      <c r="AW585" s="224" t="s">
        <v>34</v>
      </c>
      <c r="AX585" s="224" t="s">
        <v>22</v>
      </c>
      <c r="AY585" s="227" t="s">
        <v>155</v>
      </c>
    </row>
    <row r="586" spans="2:65" s="110" customFormat="1" ht="31.5" customHeight="1">
      <c r="B586" s="111"/>
      <c r="C586" s="188" t="s">
        <v>746</v>
      </c>
      <c r="D586" s="188" t="s">
        <v>156</v>
      </c>
      <c r="E586" s="189" t="s">
        <v>747</v>
      </c>
      <c r="F586" s="316" t="s">
        <v>748</v>
      </c>
      <c r="G586" s="316"/>
      <c r="H586" s="316"/>
      <c r="I586" s="316"/>
      <c r="J586" s="190" t="s">
        <v>214</v>
      </c>
      <c r="K586" s="191">
        <v>496.76</v>
      </c>
      <c r="L586" s="317"/>
      <c r="M586" s="317"/>
      <c r="N586" s="318">
        <f>ROUND(L586*K586,2)</f>
        <v>0</v>
      </c>
      <c r="O586" s="318"/>
      <c r="P586" s="318"/>
      <c r="Q586" s="318"/>
      <c r="R586" s="115"/>
      <c r="T586" s="192" t="s">
        <v>5</v>
      </c>
      <c r="U586" s="193" t="s">
        <v>41</v>
      </c>
      <c r="V586" s="194">
        <v>1.101</v>
      </c>
      <c r="W586" s="194">
        <f>V586*K586</f>
        <v>546.93276</v>
      </c>
      <c r="X586" s="194">
        <v>0.01732</v>
      </c>
      <c r="Y586" s="194">
        <f>X586*K586</f>
        <v>8.603883199999999</v>
      </c>
      <c r="Z586" s="194">
        <v>0</v>
      </c>
      <c r="AA586" s="195">
        <f>Z586*K586</f>
        <v>0</v>
      </c>
      <c r="AR586" s="100" t="s">
        <v>280</v>
      </c>
      <c r="AT586" s="100" t="s">
        <v>156</v>
      </c>
      <c r="AU586" s="100" t="s">
        <v>124</v>
      </c>
      <c r="AY586" s="100" t="s">
        <v>155</v>
      </c>
      <c r="BE586" s="196">
        <f>IF(U586="základní",N586,0)</f>
        <v>0</v>
      </c>
      <c r="BF586" s="196">
        <f>IF(U586="snížená",N586,0)</f>
        <v>0</v>
      </c>
      <c r="BG586" s="196">
        <f>IF(U586="zákl. přenesená",N586,0)</f>
        <v>0</v>
      </c>
      <c r="BH586" s="196">
        <f>IF(U586="sníž. přenesená",N586,0)</f>
        <v>0</v>
      </c>
      <c r="BI586" s="196">
        <f>IF(U586="nulová",N586,0)</f>
        <v>0</v>
      </c>
      <c r="BJ586" s="100" t="s">
        <v>22</v>
      </c>
      <c r="BK586" s="196">
        <f>ROUND(L586*K586,2)</f>
        <v>0</v>
      </c>
      <c r="BL586" s="100" t="s">
        <v>280</v>
      </c>
      <c r="BM586" s="100" t="s">
        <v>749</v>
      </c>
    </row>
    <row r="587" spans="2:51" s="206" customFormat="1" ht="22.5" customHeight="1">
      <c r="B587" s="201"/>
      <c r="C587" s="202"/>
      <c r="D587" s="202"/>
      <c r="E587" s="203" t="s">
        <v>5</v>
      </c>
      <c r="F587" s="342" t="s">
        <v>226</v>
      </c>
      <c r="G587" s="343"/>
      <c r="H587" s="343"/>
      <c r="I587" s="343"/>
      <c r="J587" s="202"/>
      <c r="K587" s="204" t="s">
        <v>5</v>
      </c>
      <c r="L587" s="244"/>
      <c r="M587" s="244"/>
      <c r="N587" s="202"/>
      <c r="O587" s="202"/>
      <c r="P587" s="202"/>
      <c r="Q587" s="202"/>
      <c r="R587" s="205"/>
      <c r="T587" s="207"/>
      <c r="U587" s="202"/>
      <c r="V587" s="202"/>
      <c r="W587" s="202"/>
      <c r="X587" s="202"/>
      <c r="Y587" s="202"/>
      <c r="Z587" s="202"/>
      <c r="AA587" s="208"/>
      <c r="AT587" s="209" t="s">
        <v>217</v>
      </c>
      <c r="AU587" s="209" t="s">
        <v>124</v>
      </c>
      <c r="AV587" s="206" t="s">
        <v>22</v>
      </c>
      <c r="AW587" s="206" t="s">
        <v>34</v>
      </c>
      <c r="AX587" s="206" t="s">
        <v>76</v>
      </c>
      <c r="AY587" s="209" t="s">
        <v>155</v>
      </c>
    </row>
    <row r="588" spans="2:51" s="215" customFormat="1" ht="22.5" customHeight="1">
      <c r="B588" s="210"/>
      <c r="C588" s="211"/>
      <c r="D588" s="211"/>
      <c r="E588" s="212" t="s">
        <v>5</v>
      </c>
      <c r="F588" s="347" t="s">
        <v>350</v>
      </c>
      <c r="G588" s="348"/>
      <c r="H588" s="348"/>
      <c r="I588" s="348"/>
      <c r="J588" s="211"/>
      <c r="K588" s="213">
        <v>38.15</v>
      </c>
      <c r="L588" s="245"/>
      <c r="M588" s="245"/>
      <c r="N588" s="211"/>
      <c r="O588" s="211"/>
      <c r="P588" s="211"/>
      <c r="Q588" s="211"/>
      <c r="R588" s="214"/>
      <c r="T588" s="216"/>
      <c r="U588" s="211"/>
      <c r="V588" s="211"/>
      <c r="W588" s="211"/>
      <c r="X588" s="211"/>
      <c r="Y588" s="211"/>
      <c r="Z588" s="211"/>
      <c r="AA588" s="217"/>
      <c r="AT588" s="218" t="s">
        <v>217</v>
      </c>
      <c r="AU588" s="218" t="s">
        <v>124</v>
      </c>
      <c r="AV588" s="215" t="s">
        <v>124</v>
      </c>
      <c r="AW588" s="215" t="s">
        <v>34</v>
      </c>
      <c r="AX588" s="215" t="s">
        <v>76</v>
      </c>
      <c r="AY588" s="218" t="s">
        <v>155</v>
      </c>
    </row>
    <row r="589" spans="2:51" s="215" customFormat="1" ht="22.5" customHeight="1">
      <c r="B589" s="210"/>
      <c r="C589" s="211"/>
      <c r="D589" s="211"/>
      <c r="E589" s="212" t="s">
        <v>5</v>
      </c>
      <c r="F589" s="347" t="s">
        <v>351</v>
      </c>
      <c r="G589" s="348"/>
      <c r="H589" s="348"/>
      <c r="I589" s="348"/>
      <c r="J589" s="211"/>
      <c r="K589" s="213">
        <v>29.09</v>
      </c>
      <c r="L589" s="245"/>
      <c r="M589" s="245"/>
      <c r="N589" s="211"/>
      <c r="O589" s="211"/>
      <c r="P589" s="211"/>
      <c r="Q589" s="211"/>
      <c r="R589" s="214"/>
      <c r="T589" s="216"/>
      <c r="U589" s="211"/>
      <c r="V589" s="211"/>
      <c r="W589" s="211"/>
      <c r="X589" s="211"/>
      <c r="Y589" s="211"/>
      <c r="Z589" s="211"/>
      <c r="AA589" s="217"/>
      <c r="AT589" s="218" t="s">
        <v>217</v>
      </c>
      <c r="AU589" s="218" t="s">
        <v>124</v>
      </c>
      <c r="AV589" s="215" t="s">
        <v>124</v>
      </c>
      <c r="AW589" s="215" t="s">
        <v>34</v>
      </c>
      <c r="AX589" s="215" t="s">
        <v>76</v>
      </c>
      <c r="AY589" s="218" t="s">
        <v>155</v>
      </c>
    </row>
    <row r="590" spans="2:51" s="215" customFormat="1" ht="22.5" customHeight="1">
      <c r="B590" s="210"/>
      <c r="C590" s="211"/>
      <c r="D590" s="211"/>
      <c r="E590" s="212" t="s">
        <v>5</v>
      </c>
      <c r="F590" s="347" t="s">
        <v>352</v>
      </c>
      <c r="G590" s="348"/>
      <c r="H590" s="348"/>
      <c r="I590" s="348"/>
      <c r="J590" s="211"/>
      <c r="K590" s="213">
        <v>29.49</v>
      </c>
      <c r="L590" s="245"/>
      <c r="M590" s="245"/>
      <c r="N590" s="211"/>
      <c r="O590" s="211"/>
      <c r="P590" s="211"/>
      <c r="Q590" s="211"/>
      <c r="R590" s="214"/>
      <c r="T590" s="216"/>
      <c r="U590" s="211"/>
      <c r="V590" s="211"/>
      <c r="W590" s="211"/>
      <c r="X590" s="211"/>
      <c r="Y590" s="211"/>
      <c r="Z590" s="211"/>
      <c r="AA590" s="217"/>
      <c r="AT590" s="218" t="s">
        <v>217</v>
      </c>
      <c r="AU590" s="218" t="s">
        <v>124</v>
      </c>
      <c r="AV590" s="215" t="s">
        <v>124</v>
      </c>
      <c r="AW590" s="215" t="s">
        <v>34</v>
      </c>
      <c r="AX590" s="215" t="s">
        <v>76</v>
      </c>
      <c r="AY590" s="218" t="s">
        <v>155</v>
      </c>
    </row>
    <row r="591" spans="2:51" s="215" customFormat="1" ht="22.5" customHeight="1">
      <c r="B591" s="210"/>
      <c r="C591" s="211"/>
      <c r="D591" s="211"/>
      <c r="E591" s="212" t="s">
        <v>5</v>
      </c>
      <c r="F591" s="347" t="s">
        <v>353</v>
      </c>
      <c r="G591" s="348"/>
      <c r="H591" s="348"/>
      <c r="I591" s="348"/>
      <c r="J591" s="211"/>
      <c r="K591" s="213">
        <v>42.55</v>
      </c>
      <c r="L591" s="245"/>
      <c r="M591" s="245"/>
      <c r="N591" s="211"/>
      <c r="O591" s="211"/>
      <c r="P591" s="211"/>
      <c r="Q591" s="211"/>
      <c r="R591" s="214"/>
      <c r="T591" s="216"/>
      <c r="U591" s="211"/>
      <c r="V591" s="211"/>
      <c r="W591" s="211"/>
      <c r="X591" s="211"/>
      <c r="Y591" s="211"/>
      <c r="Z591" s="211"/>
      <c r="AA591" s="217"/>
      <c r="AT591" s="218" t="s">
        <v>217</v>
      </c>
      <c r="AU591" s="218" t="s">
        <v>124</v>
      </c>
      <c r="AV591" s="215" t="s">
        <v>124</v>
      </c>
      <c r="AW591" s="215" t="s">
        <v>34</v>
      </c>
      <c r="AX591" s="215" t="s">
        <v>76</v>
      </c>
      <c r="AY591" s="218" t="s">
        <v>155</v>
      </c>
    </row>
    <row r="592" spans="2:51" s="215" customFormat="1" ht="22.5" customHeight="1">
      <c r="B592" s="210"/>
      <c r="C592" s="211"/>
      <c r="D592" s="211"/>
      <c r="E592" s="212" t="s">
        <v>5</v>
      </c>
      <c r="F592" s="347" t="s">
        <v>354</v>
      </c>
      <c r="G592" s="348"/>
      <c r="H592" s="348"/>
      <c r="I592" s="348"/>
      <c r="J592" s="211"/>
      <c r="K592" s="213">
        <v>33.95</v>
      </c>
      <c r="L592" s="245"/>
      <c r="M592" s="245"/>
      <c r="N592" s="211"/>
      <c r="O592" s="211"/>
      <c r="P592" s="211"/>
      <c r="Q592" s="211"/>
      <c r="R592" s="214"/>
      <c r="T592" s="216"/>
      <c r="U592" s="211"/>
      <c r="V592" s="211"/>
      <c r="W592" s="211"/>
      <c r="X592" s="211"/>
      <c r="Y592" s="211"/>
      <c r="Z592" s="211"/>
      <c r="AA592" s="217"/>
      <c r="AT592" s="218" t="s">
        <v>217</v>
      </c>
      <c r="AU592" s="218" t="s">
        <v>124</v>
      </c>
      <c r="AV592" s="215" t="s">
        <v>124</v>
      </c>
      <c r="AW592" s="215" t="s">
        <v>34</v>
      </c>
      <c r="AX592" s="215" t="s">
        <v>76</v>
      </c>
      <c r="AY592" s="218" t="s">
        <v>155</v>
      </c>
    </row>
    <row r="593" spans="2:51" s="215" customFormat="1" ht="22.5" customHeight="1">
      <c r="B593" s="210"/>
      <c r="C593" s="211"/>
      <c r="D593" s="211"/>
      <c r="E593" s="212" t="s">
        <v>5</v>
      </c>
      <c r="F593" s="347" t="s">
        <v>357</v>
      </c>
      <c r="G593" s="348"/>
      <c r="H593" s="348"/>
      <c r="I593" s="348"/>
      <c r="J593" s="211"/>
      <c r="K593" s="213">
        <v>12.2</v>
      </c>
      <c r="L593" s="245"/>
      <c r="M593" s="245"/>
      <c r="N593" s="211"/>
      <c r="O593" s="211"/>
      <c r="P593" s="211"/>
      <c r="Q593" s="211"/>
      <c r="R593" s="214"/>
      <c r="T593" s="216"/>
      <c r="U593" s="211"/>
      <c r="V593" s="211"/>
      <c r="W593" s="211"/>
      <c r="X593" s="211"/>
      <c r="Y593" s="211"/>
      <c r="Z593" s="211"/>
      <c r="AA593" s="217"/>
      <c r="AT593" s="218" t="s">
        <v>217</v>
      </c>
      <c r="AU593" s="218" t="s">
        <v>124</v>
      </c>
      <c r="AV593" s="215" t="s">
        <v>124</v>
      </c>
      <c r="AW593" s="215" t="s">
        <v>34</v>
      </c>
      <c r="AX593" s="215" t="s">
        <v>76</v>
      </c>
      <c r="AY593" s="218" t="s">
        <v>155</v>
      </c>
    </row>
    <row r="594" spans="2:51" s="215" customFormat="1" ht="22.5" customHeight="1">
      <c r="B594" s="210"/>
      <c r="C594" s="211"/>
      <c r="D594" s="211"/>
      <c r="E594" s="212" t="s">
        <v>5</v>
      </c>
      <c r="F594" s="347" t="s">
        <v>358</v>
      </c>
      <c r="G594" s="348"/>
      <c r="H594" s="348"/>
      <c r="I594" s="348"/>
      <c r="J594" s="211"/>
      <c r="K594" s="213">
        <v>127.35</v>
      </c>
      <c r="L594" s="245"/>
      <c r="M594" s="245"/>
      <c r="N594" s="211"/>
      <c r="O594" s="211"/>
      <c r="P594" s="211"/>
      <c r="Q594" s="211"/>
      <c r="R594" s="214"/>
      <c r="T594" s="216"/>
      <c r="U594" s="211"/>
      <c r="V594" s="211"/>
      <c r="W594" s="211"/>
      <c r="X594" s="211"/>
      <c r="Y594" s="211"/>
      <c r="Z594" s="211"/>
      <c r="AA594" s="217"/>
      <c r="AT594" s="218" t="s">
        <v>217</v>
      </c>
      <c r="AU594" s="218" t="s">
        <v>124</v>
      </c>
      <c r="AV594" s="215" t="s">
        <v>124</v>
      </c>
      <c r="AW594" s="215" t="s">
        <v>34</v>
      </c>
      <c r="AX594" s="215" t="s">
        <v>76</v>
      </c>
      <c r="AY594" s="218" t="s">
        <v>155</v>
      </c>
    </row>
    <row r="595" spans="2:51" s="215" customFormat="1" ht="22.5" customHeight="1">
      <c r="B595" s="210"/>
      <c r="C595" s="211"/>
      <c r="D595" s="211"/>
      <c r="E595" s="212" t="s">
        <v>5</v>
      </c>
      <c r="F595" s="347" t="s">
        <v>359</v>
      </c>
      <c r="G595" s="348"/>
      <c r="H595" s="348"/>
      <c r="I595" s="348"/>
      <c r="J595" s="211"/>
      <c r="K595" s="213">
        <v>6.7</v>
      </c>
      <c r="L595" s="245"/>
      <c r="M595" s="245"/>
      <c r="N595" s="211"/>
      <c r="O595" s="211"/>
      <c r="P595" s="211"/>
      <c r="Q595" s="211"/>
      <c r="R595" s="214"/>
      <c r="T595" s="216"/>
      <c r="U595" s="211"/>
      <c r="V595" s="211"/>
      <c r="W595" s="211"/>
      <c r="X595" s="211"/>
      <c r="Y595" s="211"/>
      <c r="Z595" s="211"/>
      <c r="AA595" s="217"/>
      <c r="AT595" s="218" t="s">
        <v>217</v>
      </c>
      <c r="AU595" s="218" t="s">
        <v>124</v>
      </c>
      <c r="AV595" s="215" t="s">
        <v>124</v>
      </c>
      <c r="AW595" s="215" t="s">
        <v>34</v>
      </c>
      <c r="AX595" s="215" t="s">
        <v>76</v>
      </c>
      <c r="AY595" s="218" t="s">
        <v>155</v>
      </c>
    </row>
    <row r="596" spans="2:51" s="215" customFormat="1" ht="22.5" customHeight="1">
      <c r="B596" s="210"/>
      <c r="C596" s="211"/>
      <c r="D596" s="211"/>
      <c r="E596" s="212" t="s">
        <v>5</v>
      </c>
      <c r="F596" s="347" t="s">
        <v>360</v>
      </c>
      <c r="G596" s="348"/>
      <c r="H596" s="348"/>
      <c r="I596" s="348"/>
      <c r="J596" s="211"/>
      <c r="K596" s="213">
        <v>36.49</v>
      </c>
      <c r="L596" s="245"/>
      <c r="M596" s="245"/>
      <c r="N596" s="211"/>
      <c r="O596" s="211"/>
      <c r="P596" s="211"/>
      <c r="Q596" s="211"/>
      <c r="R596" s="214"/>
      <c r="T596" s="216"/>
      <c r="U596" s="211"/>
      <c r="V596" s="211"/>
      <c r="W596" s="211"/>
      <c r="X596" s="211"/>
      <c r="Y596" s="211"/>
      <c r="Z596" s="211"/>
      <c r="AA596" s="217"/>
      <c r="AT596" s="218" t="s">
        <v>217</v>
      </c>
      <c r="AU596" s="218" t="s">
        <v>124</v>
      </c>
      <c r="AV596" s="215" t="s">
        <v>124</v>
      </c>
      <c r="AW596" s="215" t="s">
        <v>34</v>
      </c>
      <c r="AX596" s="215" t="s">
        <v>76</v>
      </c>
      <c r="AY596" s="218" t="s">
        <v>155</v>
      </c>
    </row>
    <row r="597" spans="2:51" s="215" customFormat="1" ht="22.5" customHeight="1">
      <c r="B597" s="210"/>
      <c r="C597" s="211"/>
      <c r="D597" s="211"/>
      <c r="E597" s="212" t="s">
        <v>5</v>
      </c>
      <c r="F597" s="347" t="s">
        <v>361</v>
      </c>
      <c r="G597" s="348"/>
      <c r="H597" s="348"/>
      <c r="I597" s="348"/>
      <c r="J597" s="211"/>
      <c r="K597" s="213">
        <v>16.9</v>
      </c>
      <c r="L597" s="245"/>
      <c r="M597" s="245"/>
      <c r="N597" s="211"/>
      <c r="O597" s="211"/>
      <c r="P597" s="211"/>
      <c r="Q597" s="211"/>
      <c r="R597" s="214"/>
      <c r="T597" s="216"/>
      <c r="U597" s="211"/>
      <c r="V597" s="211"/>
      <c r="W597" s="211"/>
      <c r="X597" s="211"/>
      <c r="Y597" s="211"/>
      <c r="Z597" s="211"/>
      <c r="AA597" s="217"/>
      <c r="AT597" s="218" t="s">
        <v>217</v>
      </c>
      <c r="AU597" s="218" t="s">
        <v>124</v>
      </c>
      <c r="AV597" s="215" t="s">
        <v>124</v>
      </c>
      <c r="AW597" s="215" t="s">
        <v>34</v>
      </c>
      <c r="AX597" s="215" t="s">
        <v>76</v>
      </c>
      <c r="AY597" s="218" t="s">
        <v>155</v>
      </c>
    </row>
    <row r="598" spans="2:51" s="215" customFormat="1" ht="22.5" customHeight="1">
      <c r="B598" s="210"/>
      <c r="C598" s="211"/>
      <c r="D598" s="211"/>
      <c r="E598" s="212" t="s">
        <v>5</v>
      </c>
      <c r="F598" s="347" t="s">
        <v>362</v>
      </c>
      <c r="G598" s="348"/>
      <c r="H598" s="348"/>
      <c r="I598" s="348"/>
      <c r="J598" s="211"/>
      <c r="K598" s="213">
        <v>30</v>
      </c>
      <c r="L598" s="245"/>
      <c r="M598" s="245"/>
      <c r="N598" s="211"/>
      <c r="O598" s="211"/>
      <c r="P598" s="211"/>
      <c r="Q598" s="211"/>
      <c r="R598" s="214"/>
      <c r="T598" s="216"/>
      <c r="U598" s="211"/>
      <c r="V598" s="211"/>
      <c r="W598" s="211"/>
      <c r="X598" s="211"/>
      <c r="Y598" s="211"/>
      <c r="Z598" s="211"/>
      <c r="AA598" s="217"/>
      <c r="AT598" s="218" t="s">
        <v>217</v>
      </c>
      <c r="AU598" s="218" t="s">
        <v>124</v>
      </c>
      <c r="AV598" s="215" t="s">
        <v>124</v>
      </c>
      <c r="AW598" s="215" t="s">
        <v>34</v>
      </c>
      <c r="AX598" s="215" t="s">
        <v>76</v>
      </c>
      <c r="AY598" s="218" t="s">
        <v>155</v>
      </c>
    </row>
    <row r="599" spans="2:51" s="215" customFormat="1" ht="22.5" customHeight="1">
      <c r="B599" s="210"/>
      <c r="C599" s="211"/>
      <c r="D599" s="211"/>
      <c r="E599" s="212" t="s">
        <v>5</v>
      </c>
      <c r="F599" s="347" t="s">
        <v>363</v>
      </c>
      <c r="G599" s="348"/>
      <c r="H599" s="348"/>
      <c r="I599" s="348"/>
      <c r="J599" s="211"/>
      <c r="K599" s="213">
        <v>16.6</v>
      </c>
      <c r="L599" s="245"/>
      <c r="M599" s="245"/>
      <c r="N599" s="211"/>
      <c r="O599" s="211"/>
      <c r="P599" s="211"/>
      <c r="Q599" s="211"/>
      <c r="R599" s="214"/>
      <c r="T599" s="216"/>
      <c r="U599" s="211"/>
      <c r="V599" s="211"/>
      <c r="W599" s="211"/>
      <c r="X599" s="211"/>
      <c r="Y599" s="211"/>
      <c r="Z599" s="211"/>
      <c r="AA599" s="217"/>
      <c r="AT599" s="218" t="s">
        <v>217</v>
      </c>
      <c r="AU599" s="218" t="s">
        <v>124</v>
      </c>
      <c r="AV599" s="215" t="s">
        <v>124</v>
      </c>
      <c r="AW599" s="215" t="s">
        <v>34</v>
      </c>
      <c r="AX599" s="215" t="s">
        <v>76</v>
      </c>
      <c r="AY599" s="218" t="s">
        <v>155</v>
      </c>
    </row>
    <row r="600" spans="2:51" s="215" customFormat="1" ht="22.5" customHeight="1">
      <c r="B600" s="210"/>
      <c r="C600" s="211"/>
      <c r="D600" s="211"/>
      <c r="E600" s="212" t="s">
        <v>5</v>
      </c>
      <c r="F600" s="347" t="s">
        <v>364</v>
      </c>
      <c r="G600" s="348"/>
      <c r="H600" s="348"/>
      <c r="I600" s="348"/>
      <c r="J600" s="211"/>
      <c r="K600" s="213">
        <v>77.29</v>
      </c>
      <c r="L600" s="245"/>
      <c r="M600" s="245"/>
      <c r="N600" s="211"/>
      <c r="O600" s="211"/>
      <c r="P600" s="211"/>
      <c r="Q600" s="211"/>
      <c r="R600" s="214"/>
      <c r="T600" s="216"/>
      <c r="U600" s="211"/>
      <c r="V600" s="211"/>
      <c r="W600" s="211"/>
      <c r="X600" s="211"/>
      <c r="Y600" s="211"/>
      <c r="Z600" s="211"/>
      <c r="AA600" s="217"/>
      <c r="AT600" s="218" t="s">
        <v>217</v>
      </c>
      <c r="AU600" s="218" t="s">
        <v>124</v>
      </c>
      <c r="AV600" s="215" t="s">
        <v>124</v>
      </c>
      <c r="AW600" s="215" t="s">
        <v>34</v>
      </c>
      <c r="AX600" s="215" t="s">
        <v>76</v>
      </c>
      <c r="AY600" s="218" t="s">
        <v>155</v>
      </c>
    </row>
    <row r="601" spans="2:51" s="224" customFormat="1" ht="22.5" customHeight="1">
      <c r="B601" s="219"/>
      <c r="C601" s="220"/>
      <c r="D601" s="220"/>
      <c r="E601" s="221" t="s">
        <v>5</v>
      </c>
      <c r="F601" s="336" t="s">
        <v>222</v>
      </c>
      <c r="G601" s="337"/>
      <c r="H601" s="337"/>
      <c r="I601" s="337"/>
      <c r="J601" s="220"/>
      <c r="K601" s="222">
        <v>496.76</v>
      </c>
      <c r="L601" s="246"/>
      <c r="M601" s="246"/>
      <c r="N601" s="220"/>
      <c r="O601" s="220"/>
      <c r="P601" s="220"/>
      <c r="Q601" s="220"/>
      <c r="R601" s="223"/>
      <c r="T601" s="225"/>
      <c r="U601" s="220"/>
      <c r="V601" s="220"/>
      <c r="W601" s="220"/>
      <c r="X601" s="220"/>
      <c r="Y601" s="220"/>
      <c r="Z601" s="220"/>
      <c r="AA601" s="226"/>
      <c r="AT601" s="227" t="s">
        <v>217</v>
      </c>
      <c r="AU601" s="227" t="s">
        <v>124</v>
      </c>
      <c r="AV601" s="224" t="s">
        <v>169</v>
      </c>
      <c r="AW601" s="224" t="s">
        <v>34</v>
      </c>
      <c r="AX601" s="224" t="s">
        <v>22</v>
      </c>
      <c r="AY601" s="227" t="s">
        <v>155</v>
      </c>
    </row>
    <row r="602" spans="2:65" s="110" customFormat="1" ht="31.5" customHeight="1">
      <c r="B602" s="111"/>
      <c r="C602" s="188" t="s">
        <v>750</v>
      </c>
      <c r="D602" s="188" t="s">
        <v>156</v>
      </c>
      <c r="E602" s="189" t="s">
        <v>751</v>
      </c>
      <c r="F602" s="316" t="s">
        <v>752</v>
      </c>
      <c r="G602" s="316"/>
      <c r="H602" s="316"/>
      <c r="I602" s="316"/>
      <c r="J602" s="190" t="s">
        <v>214</v>
      </c>
      <c r="K602" s="191">
        <v>21.85</v>
      </c>
      <c r="L602" s="317"/>
      <c r="M602" s="317"/>
      <c r="N602" s="318">
        <f>ROUND(L602*K602,2)</f>
        <v>0</v>
      </c>
      <c r="O602" s="318"/>
      <c r="P602" s="318"/>
      <c r="Q602" s="318"/>
      <c r="R602" s="115"/>
      <c r="T602" s="192" t="s">
        <v>5</v>
      </c>
      <c r="U602" s="193" t="s">
        <v>41</v>
      </c>
      <c r="V602" s="194">
        <v>1.047</v>
      </c>
      <c r="W602" s="194">
        <f>V602*K602</f>
        <v>22.87695</v>
      </c>
      <c r="X602" s="194">
        <v>0.01292</v>
      </c>
      <c r="Y602" s="194">
        <f>X602*K602</f>
        <v>0.282302</v>
      </c>
      <c r="Z602" s="194">
        <v>0</v>
      </c>
      <c r="AA602" s="195">
        <f>Z602*K602</f>
        <v>0</v>
      </c>
      <c r="AR602" s="100" t="s">
        <v>280</v>
      </c>
      <c r="AT602" s="100" t="s">
        <v>156</v>
      </c>
      <c r="AU602" s="100" t="s">
        <v>124</v>
      </c>
      <c r="AY602" s="100" t="s">
        <v>155</v>
      </c>
      <c r="BE602" s="196">
        <f>IF(U602="základní",N602,0)</f>
        <v>0</v>
      </c>
      <c r="BF602" s="196">
        <f>IF(U602="snížená",N602,0)</f>
        <v>0</v>
      </c>
      <c r="BG602" s="196">
        <f>IF(U602="zákl. přenesená",N602,0)</f>
        <v>0</v>
      </c>
      <c r="BH602" s="196">
        <f>IF(U602="sníž. přenesená",N602,0)</f>
        <v>0</v>
      </c>
      <c r="BI602" s="196">
        <f>IF(U602="nulová",N602,0)</f>
        <v>0</v>
      </c>
      <c r="BJ602" s="100" t="s">
        <v>22</v>
      </c>
      <c r="BK602" s="196">
        <f>ROUND(L602*K602,2)</f>
        <v>0</v>
      </c>
      <c r="BL602" s="100" t="s">
        <v>280</v>
      </c>
      <c r="BM602" s="100" t="s">
        <v>753</v>
      </c>
    </row>
    <row r="603" spans="2:51" s="206" customFormat="1" ht="22.5" customHeight="1">
      <c r="B603" s="201"/>
      <c r="C603" s="202"/>
      <c r="D603" s="202"/>
      <c r="E603" s="203" t="s">
        <v>5</v>
      </c>
      <c r="F603" s="342" t="s">
        <v>284</v>
      </c>
      <c r="G603" s="343"/>
      <c r="H603" s="343"/>
      <c r="I603" s="343"/>
      <c r="J603" s="202"/>
      <c r="K603" s="204" t="s">
        <v>5</v>
      </c>
      <c r="L603" s="244"/>
      <c r="M603" s="244"/>
      <c r="N603" s="202"/>
      <c r="O603" s="202"/>
      <c r="P603" s="202"/>
      <c r="Q603" s="202"/>
      <c r="R603" s="205"/>
      <c r="T603" s="207"/>
      <c r="U603" s="202"/>
      <c r="V603" s="202"/>
      <c r="W603" s="202"/>
      <c r="X603" s="202"/>
      <c r="Y603" s="202"/>
      <c r="Z603" s="202"/>
      <c r="AA603" s="208"/>
      <c r="AT603" s="209" t="s">
        <v>217</v>
      </c>
      <c r="AU603" s="209" t="s">
        <v>124</v>
      </c>
      <c r="AV603" s="206" t="s">
        <v>22</v>
      </c>
      <c r="AW603" s="206" t="s">
        <v>34</v>
      </c>
      <c r="AX603" s="206" t="s">
        <v>76</v>
      </c>
      <c r="AY603" s="209" t="s">
        <v>155</v>
      </c>
    </row>
    <row r="604" spans="2:51" s="215" customFormat="1" ht="22.5" customHeight="1">
      <c r="B604" s="210"/>
      <c r="C604" s="211"/>
      <c r="D604" s="211"/>
      <c r="E604" s="212" t="s">
        <v>5</v>
      </c>
      <c r="F604" s="347" t="s">
        <v>412</v>
      </c>
      <c r="G604" s="348"/>
      <c r="H604" s="348"/>
      <c r="I604" s="348"/>
      <c r="J604" s="211"/>
      <c r="K604" s="213">
        <v>11.75</v>
      </c>
      <c r="L604" s="245"/>
      <c r="M604" s="245"/>
      <c r="N604" s="211"/>
      <c r="O604" s="211"/>
      <c r="P604" s="211"/>
      <c r="Q604" s="211"/>
      <c r="R604" s="214"/>
      <c r="T604" s="216"/>
      <c r="U604" s="211"/>
      <c r="V604" s="211"/>
      <c r="W604" s="211"/>
      <c r="X604" s="211"/>
      <c r="Y604" s="211"/>
      <c r="Z604" s="211"/>
      <c r="AA604" s="217"/>
      <c r="AT604" s="218" t="s">
        <v>217</v>
      </c>
      <c r="AU604" s="218" t="s">
        <v>124</v>
      </c>
      <c r="AV604" s="215" t="s">
        <v>124</v>
      </c>
      <c r="AW604" s="215" t="s">
        <v>34</v>
      </c>
      <c r="AX604" s="215" t="s">
        <v>76</v>
      </c>
      <c r="AY604" s="218" t="s">
        <v>155</v>
      </c>
    </row>
    <row r="605" spans="2:51" s="215" customFormat="1" ht="22.5" customHeight="1">
      <c r="B605" s="210"/>
      <c r="C605" s="211"/>
      <c r="D605" s="211"/>
      <c r="E605" s="212" t="s">
        <v>5</v>
      </c>
      <c r="F605" s="347" t="s">
        <v>413</v>
      </c>
      <c r="G605" s="348"/>
      <c r="H605" s="348"/>
      <c r="I605" s="348"/>
      <c r="J605" s="211"/>
      <c r="K605" s="213">
        <v>10.1</v>
      </c>
      <c r="L605" s="245"/>
      <c r="M605" s="245"/>
      <c r="N605" s="211"/>
      <c r="O605" s="211"/>
      <c r="P605" s="211"/>
      <c r="Q605" s="211"/>
      <c r="R605" s="214"/>
      <c r="T605" s="216"/>
      <c r="U605" s="211"/>
      <c r="V605" s="211"/>
      <c r="W605" s="211"/>
      <c r="X605" s="211"/>
      <c r="Y605" s="211"/>
      <c r="Z605" s="211"/>
      <c r="AA605" s="217"/>
      <c r="AT605" s="218" t="s">
        <v>217</v>
      </c>
      <c r="AU605" s="218" t="s">
        <v>124</v>
      </c>
      <c r="AV605" s="215" t="s">
        <v>124</v>
      </c>
      <c r="AW605" s="215" t="s">
        <v>34</v>
      </c>
      <c r="AX605" s="215" t="s">
        <v>76</v>
      </c>
      <c r="AY605" s="218" t="s">
        <v>155</v>
      </c>
    </row>
    <row r="606" spans="2:51" s="224" customFormat="1" ht="22.5" customHeight="1">
      <c r="B606" s="219"/>
      <c r="C606" s="220"/>
      <c r="D606" s="220"/>
      <c r="E606" s="221" t="s">
        <v>5</v>
      </c>
      <c r="F606" s="336" t="s">
        <v>222</v>
      </c>
      <c r="G606" s="337"/>
      <c r="H606" s="337"/>
      <c r="I606" s="337"/>
      <c r="J606" s="220"/>
      <c r="K606" s="222">
        <v>21.85</v>
      </c>
      <c r="L606" s="246"/>
      <c r="M606" s="246"/>
      <c r="N606" s="220"/>
      <c r="O606" s="220"/>
      <c r="P606" s="220"/>
      <c r="Q606" s="220"/>
      <c r="R606" s="223"/>
      <c r="T606" s="225"/>
      <c r="U606" s="220"/>
      <c r="V606" s="220"/>
      <c r="W606" s="220"/>
      <c r="X606" s="220"/>
      <c r="Y606" s="220"/>
      <c r="Z606" s="220"/>
      <c r="AA606" s="226"/>
      <c r="AT606" s="227" t="s">
        <v>217</v>
      </c>
      <c r="AU606" s="227" t="s">
        <v>124</v>
      </c>
      <c r="AV606" s="224" t="s">
        <v>169</v>
      </c>
      <c r="AW606" s="224" t="s">
        <v>34</v>
      </c>
      <c r="AX606" s="224" t="s">
        <v>22</v>
      </c>
      <c r="AY606" s="227" t="s">
        <v>155</v>
      </c>
    </row>
    <row r="607" spans="2:65" s="110" customFormat="1" ht="31.5" customHeight="1">
      <c r="B607" s="111"/>
      <c r="C607" s="188" t="s">
        <v>27</v>
      </c>
      <c r="D607" s="188" t="s">
        <v>156</v>
      </c>
      <c r="E607" s="189" t="s">
        <v>754</v>
      </c>
      <c r="F607" s="316" t="s">
        <v>755</v>
      </c>
      <c r="G607" s="316"/>
      <c r="H607" s="316"/>
      <c r="I607" s="316"/>
      <c r="J607" s="190" t="s">
        <v>214</v>
      </c>
      <c r="K607" s="191">
        <v>26.75</v>
      </c>
      <c r="L607" s="317"/>
      <c r="M607" s="317"/>
      <c r="N607" s="318">
        <f>ROUND(L607*K607,2)</f>
        <v>0</v>
      </c>
      <c r="O607" s="318"/>
      <c r="P607" s="318"/>
      <c r="Q607" s="318"/>
      <c r="R607" s="115"/>
      <c r="T607" s="192" t="s">
        <v>5</v>
      </c>
      <c r="U607" s="193" t="s">
        <v>41</v>
      </c>
      <c r="V607" s="194">
        <v>1.047</v>
      </c>
      <c r="W607" s="194">
        <f>V607*K607</f>
        <v>28.00725</v>
      </c>
      <c r="X607" s="194">
        <v>0.01415</v>
      </c>
      <c r="Y607" s="194">
        <f>X607*K607</f>
        <v>0.3785125</v>
      </c>
      <c r="Z607" s="194">
        <v>0</v>
      </c>
      <c r="AA607" s="195">
        <f>Z607*K607</f>
        <v>0</v>
      </c>
      <c r="AR607" s="100" t="s">
        <v>280</v>
      </c>
      <c r="AT607" s="100" t="s">
        <v>156</v>
      </c>
      <c r="AU607" s="100" t="s">
        <v>124</v>
      </c>
      <c r="AY607" s="100" t="s">
        <v>155</v>
      </c>
      <c r="BE607" s="196">
        <f>IF(U607="základní",N607,0)</f>
        <v>0</v>
      </c>
      <c r="BF607" s="196">
        <f>IF(U607="snížená",N607,0)</f>
        <v>0</v>
      </c>
      <c r="BG607" s="196">
        <f>IF(U607="zákl. přenesená",N607,0)</f>
        <v>0</v>
      </c>
      <c r="BH607" s="196">
        <f>IF(U607="sníž. přenesená",N607,0)</f>
        <v>0</v>
      </c>
      <c r="BI607" s="196">
        <f>IF(U607="nulová",N607,0)</f>
        <v>0</v>
      </c>
      <c r="BJ607" s="100" t="s">
        <v>22</v>
      </c>
      <c r="BK607" s="196">
        <f>ROUND(L607*K607,2)</f>
        <v>0</v>
      </c>
      <c r="BL607" s="100" t="s">
        <v>280</v>
      </c>
      <c r="BM607" s="100" t="s">
        <v>756</v>
      </c>
    </row>
    <row r="608" spans="2:51" s="206" customFormat="1" ht="22.5" customHeight="1">
      <c r="B608" s="201"/>
      <c r="C608" s="202"/>
      <c r="D608" s="202"/>
      <c r="E608" s="203" t="s">
        <v>5</v>
      </c>
      <c r="F608" s="342" t="s">
        <v>226</v>
      </c>
      <c r="G608" s="343"/>
      <c r="H608" s="343"/>
      <c r="I608" s="343"/>
      <c r="J608" s="202"/>
      <c r="K608" s="204" t="s">
        <v>5</v>
      </c>
      <c r="L608" s="244"/>
      <c r="M608" s="244"/>
      <c r="N608" s="202"/>
      <c r="O608" s="202"/>
      <c r="P608" s="202"/>
      <c r="Q608" s="202"/>
      <c r="R608" s="205"/>
      <c r="T608" s="207"/>
      <c r="U608" s="202"/>
      <c r="V608" s="202"/>
      <c r="W608" s="202"/>
      <c r="X608" s="202"/>
      <c r="Y608" s="202"/>
      <c r="Z608" s="202"/>
      <c r="AA608" s="208"/>
      <c r="AT608" s="209" t="s">
        <v>217</v>
      </c>
      <c r="AU608" s="209" t="s">
        <v>124</v>
      </c>
      <c r="AV608" s="206" t="s">
        <v>22</v>
      </c>
      <c r="AW608" s="206" t="s">
        <v>34</v>
      </c>
      <c r="AX608" s="206" t="s">
        <v>76</v>
      </c>
      <c r="AY608" s="209" t="s">
        <v>155</v>
      </c>
    </row>
    <row r="609" spans="2:51" s="215" customFormat="1" ht="22.5" customHeight="1">
      <c r="B609" s="210"/>
      <c r="C609" s="211"/>
      <c r="D609" s="211"/>
      <c r="E609" s="212" t="s">
        <v>5</v>
      </c>
      <c r="F609" s="347" t="s">
        <v>355</v>
      </c>
      <c r="G609" s="348"/>
      <c r="H609" s="348"/>
      <c r="I609" s="348"/>
      <c r="J609" s="211"/>
      <c r="K609" s="213">
        <v>13.35</v>
      </c>
      <c r="L609" s="245"/>
      <c r="M609" s="245"/>
      <c r="N609" s="211"/>
      <c r="O609" s="211"/>
      <c r="P609" s="211"/>
      <c r="Q609" s="211"/>
      <c r="R609" s="214"/>
      <c r="T609" s="216"/>
      <c r="U609" s="211"/>
      <c r="V609" s="211"/>
      <c r="W609" s="211"/>
      <c r="X609" s="211"/>
      <c r="Y609" s="211"/>
      <c r="Z609" s="211"/>
      <c r="AA609" s="217"/>
      <c r="AT609" s="218" t="s">
        <v>217</v>
      </c>
      <c r="AU609" s="218" t="s">
        <v>124</v>
      </c>
      <c r="AV609" s="215" t="s">
        <v>124</v>
      </c>
      <c r="AW609" s="215" t="s">
        <v>34</v>
      </c>
      <c r="AX609" s="215" t="s">
        <v>76</v>
      </c>
      <c r="AY609" s="218" t="s">
        <v>155</v>
      </c>
    </row>
    <row r="610" spans="2:51" s="215" customFormat="1" ht="22.5" customHeight="1">
      <c r="B610" s="210"/>
      <c r="C610" s="211"/>
      <c r="D610" s="211"/>
      <c r="E610" s="212" t="s">
        <v>5</v>
      </c>
      <c r="F610" s="347" t="s">
        <v>356</v>
      </c>
      <c r="G610" s="348"/>
      <c r="H610" s="348"/>
      <c r="I610" s="348"/>
      <c r="J610" s="211"/>
      <c r="K610" s="213">
        <v>13.4</v>
      </c>
      <c r="L610" s="245"/>
      <c r="M610" s="245"/>
      <c r="N610" s="211"/>
      <c r="O610" s="211"/>
      <c r="P610" s="211"/>
      <c r="Q610" s="211"/>
      <c r="R610" s="214"/>
      <c r="T610" s="216"/>
      <c r="U610" s="211"/>
      <c r="V610" s="211"/>
      <c r="W610" s="211"/>
      <c r="X610" s="211"/>
      <c r="Y610" s="211"/>
      <c r="Z610" s="211"/>
      <c r="AA610" s="217"/>
      <c r="AT610" s="218" t="s">
        <v>217</v>
      </c>
      <c r="AU610" s="218" t="s">
        <v>124</v>
      </c>
      <c r="AV610" s="215" t="s">
        <v>124</v>
      </c>
      <c r="AW610" s="215" t="s">
        <v>34</v>
      </c>
      <c r="AX610" s="215" t="s">
        <v>76</v>
      </c>
      <c r="AY610" s="218" t="s">
        <v>155</v>
      </c>
    </row>
    <row r="611" spans="2:51" s="224" customFormat="1" ht="22.5" customHeight="1">
      <c r="B611" s="219"/>
      <c r="C611" s="220"/>
      <c r="D611" s="220"/>
      <c r="E611" s="221" t="s">
        <v>5</v>
      </c>
      <c r="F611" s="336" t="s">
        <v>222</v>
      </c>
      <c r="G611" s="337"/>
      <c r="H611" s="337"/>
      <c r="I611" s="337"/>
      <c r="J611" s="220"/>
      <c r="K611" s="222">
        <v>26.75</v>
      </c>
      <c r="L611" s="246"/>
      <c r="M611" s="246"/>
      <c r="N611" s="220"/>
      <c r="O611" s="220"/>
      <c r="P611" s="220"/>
      <c r="Q611" s="220"/>
      <c r="R611" s="223"/>
      <c r="T611" s="225"/>
      <c r="U611" s="220"/>
      <c r="V611" s="220"/>
      <c r="W611" s="220"/>
      <c r="X611" s="220"/>
      <c r="Y611" s="220"/>
      <c r="Z611" s="220"/>
      <c r="AA611" s="226"/>
      <c r="AT611" s="227" t="s">
        <v>217</v>
      </c>
      <c r="AU611" s="227" t="s">
        <v>124</v>
      </c>
      <c r="AV611" s="224" t="s">
        <v>169</v>
      </c>
      <c r="AW611" s="224" t="s">
        <v>34</v>
      </c>
      <c r="AX611" s="224" t="s">
        <v>22</v>
      </c>
      <c r="AY611" s="227" t="s">
        <v>155</v>
      </c>
    </row>
    <row r="612" spans="2:65" s="110" customFormat="1" ht="31.5" customHeight="1">
      <c r="B612" s="111"/>
      <c r="C612" s="188" t="s">
        <v>757</v>
      </c>
      <c r="D612" s="188" t="s">
        <v>156</v>
      </c>
      <c r="E612" s="189" t="s">
        <v>758</v>
      </c>
      <c r="F612" s="316" t="s">
        <v>759</v>
      </c>
      <c r="G612" s="316"/>
      <c r="H612" s="316"/>
      <c r="I612" s="316"/>
      <c r="J612" s="190" t="s">
        <v>477</v>
      </c>
      <c r="K612" s="191">
        <v>26</v>
      </c>
      <c r="L612" s="317"/>
      <c r="M612" s="317"/>
      <c r="N612" s="318">
        <f>ROUND(L612*K612,2)</f>
        <v>0</v>
      </c>
      <c r="O612" s="318"/>
      <c r="P612" s="318"/>
      <c r="Q612" s="318"/>
      <c r="R612" s="115"/>
      <c r="T612" s="192" t="s">
        <v>5</v>
      </c>
      <c r="U612" s="193" t="s">
        <v>41</v>
      </c>
      <c r="V612" s="194">
        <v>1.504</v>
      </c>
      <c r="W612" s="194">
        <f>V612*K612</f>
        <v>39.104</v>
      </c>
      <c r="X612" s="194">
        <v>0.02368</v>
      </c>
      <c r="Y612" s="194">
        <f>X612*K612</f>
        <v>0.61568</v>
      </c>
      <c r="Z612" s="194">
        <v>0</v>
      </c>
      <c r="AA612" s="195">
        <f>Z612*K612</f>
        <v>0</v>
      </c>
      <c r="AR612" s="100" t="s">
        <v>280</v>
      </c>
      <c r="AT612" s="100" t="s">
        <v>156</v>
      </c>
      <c r="AU612" s="100" t="s">
        <v>124</v>
      </c>
      <c r="AY612" s="100" t="s">
        <v>155</v>
      </c>
      <c r="BE612" s="196">
        <f>IF(U612="základní",N612,0)</f>
        <v>0</v>
      </c>
      <c r="BF612" s="196">
        <f>IF(U612="snížená",N612,0)</f>
        <v>0</v>
      </c>
      <c r="BG612" s="196">
        <f>IF(U612="zákl. přenesená",N612,0)</f>
        <v>0</v>
      </c>
      <c r="BH612" s="196">
        <f>IF(U612="sníž. přenesená",N612,0)</f>
        <v>0</v>
      </c>
      <c r="BI612" s="196">
        <f>IF(U612="nulová",N612,0)</f>
        <v>0</v>
      </c>
      <c r="BJ612" s="100" t="s">
        <v>22</v>
      </c>
      <c r="BK612" s="196">
        <f>ROUND(L612*K612,2)</f>
        <v>0</v>
      </c>
      <c r="BL612" s="100" t="s">
        <v>280</v>
      </c>
      <c r="BM612" s="100" t="s">
        <v>760</v>
      </c>
    </row>
    <row r="613" spans="2:51" s="206" customFormat="1" ht="22.5" customHeight="1">
      <c r="B613" s="201"/>
      <c r="C613" s="202"/>
      <c r="D613" s="202"/>
      <c r="E613" s="203" t="s">
        <v>5</v>
      </c>
      <c r="F613" s="342" t="s">
        <v>226</v>
      </c>
      <c r="G613" s="343"/>
      <c r="H613" s="343"/>
      <c r="I613" s="343"/>
      <c r="J613" s="202"/>
      <c r="K613" s="204" t="s">
        <v>5</v>
      </c>
      <c r="L613" s="244"/>
      <c r="M613" s="244"/>
      <c r="N613" s="202"/>
      <c r="O613" s="202"/>
      <c r="P613" s="202"/>
      <c r="Q613" s="202"/>
      <c r="R613" s="205"/>
      <c r="T613" s="207"/>
      <c r="U613" s="202"/>
      <c r="V613" s="202"/>
      <c r="W613" s="202"/>
      <c r="X613" s="202"/>
      <c r="Y613" s="202"/>
      <c r="Z613" s="202"/>
      <c r="AA613" s="208"/>
      <c r="AT613" s="209" t="s">
        <v>217</v>
      </c>
      <c r="AU613" s="209" t="s">
        <v>124</v>
      </c>
      <c r="AV613" s="206" t="s">
        <v>22</v>
      </c>
      <c r="AW613" s="206" t="s">
        <v>34</v>
      </c>
      <c r="AX613" s="206" t="s">
        <v>76</v>
      </c>
      <c r="AY613" s="209" t="s">
        <v>155</v>
      </c>
    </row>
    <row r="614" spans="2:51" s="215" customFormat="1" ht="22.5" customHeight="1">
      <c r="B614" s="210"/>
      <c r="C614" s="211"/>
      <c r="D614" s="211"/>
      <c r="E614" s="212" t="s">
        <v>5</v>
      </c>
      <c r="F614" s="347" t="s">
        <v>761</v>
      </c>
      <c r="G614" s="348"/>
      <c r="H614" s="348"/>
      <c r="I614" s="348"/>
      <c r="J614" s="211"/>
      <c r="K614" s="213">
        <v>26</v>
      </c>
      <c r="L614" s="245"/>
      <c r="M614" s="245"/>
      <c r="N614" s="211"/>
      <c r="O614" s="211"/>
      <c r="P614" s="211"/>
      <c r="Q614" s="211"/>
      <c r="R614" s="214"/>
      <c r="T614" s="216"/>
      <c r="U614" s="211"/>
      <c r="V614" s="211"/>
      <c r="W614" s="211"/>
      <c r="X614" s="211"/>
      <c r="Y614" s="211"/>
      <c r="Z614" s="211"/>
      <c r="AA614" s="217"/>
      <c r="AT614" s="218" t="s">
        <v>217</v>
      </c>
      <c r="AU614" s="218" t="s">
        <v>124</v>
      </c>
      <c r="AV614" s="215" t="s">
        <v>124</v>
      </c>
      <c r="AW614" s="215" t="s">
        <v>34</v>
      </c>
      <c r="AX614" s="215" t="s">
        <v>22</v>
      </c>
      <c r="AY614" s="218" t="s">
        <v>155</v>
      </c>
    </row>
    <row r="615" spans="2:65" s="110" customFormat="1" ht="31.5" customHeight="1">
      <c r="B615" s="111"/>
      <c r="C615" s="188" t="s">
        <v>762</v>
      </c>
      <c r="D615" s="188" t="s">
        <v>156</v>
      </c>
      <c r="E615" s="189" t="s">
        <v>763</v>
      </c>
      <c r="F615" s="316" t="s">
        <v>764</v>
      </c>
      <c r="G615" s="316"/>
      <c r="H615" s="316"/>
      <c r="I615" s="316"/>
      <c r="J615" s="190" t="s">
        <v>214</v>
      </c>
      <c r="K615" s="191">
        <v>13</v>
      </c>
      <c r="L615" s="317"/>
      <c r="M615" s="317"/>
      <c r="N615" s="318">
        <f>ROUND(L615*K615,2)</f>
        <v>0</v>
      </c>
      <c r="O615" s="318"/>
      <c r="P615" s="318"/>
      <c r="Q615" s="318"/>
      <c r="R615" s="115"/>
      <c r="T615" s="192" t="s">
        <v>5</v>
      </c>
      <c r="U615" s="193" t="s">
        <v>41</v>
      </c>
      <c r="V615" s="194">
        <v>0.882</v>
      </c>
      <c r="W615" s="194">
        <f>V615*K615</f>
        <v>11.466</v>
      </c>
      <c r="X615" s="194">
        <v>0.01827</v>
      </c>
      <c r="Y615" s="194">
        <f>X615*K615</f>
        <v>0.23751000000000003</v>
      </c>
      <c r="Z615" s="194">
        <v>0</v>
      </c>
      <c r="AA615" s="195">
        <f>Z615*K615</f>
        <v>0</v>
      </c>
      <c r="AR615" s="100" t="s">
        <v>280</v>
      </c>
      <c r="AT615" s="100" t="s">
        <v>156</v>
      </c>
      <c r="AU615" s="100" t="s">
        <v>124</v>
      </c>
      <c r="AY615" s="100" t="s">
        <v>155</v>
      </c>
      <c r="BE615" s="196">
        <f>IF(U615="základní",N615,0)</f>
        <v>0</v>
      </c>
      <c r="BF615" s="196">
        <f>IF(U615="snížená",N615,0)</f>
        <v>0</v>
      </c>
      <c r="BG615" s="196">
        <f>IF(U615="zákl. přenesená",N615,0)</f>
        <v>0</v>
      </c>
      <c r="BH615" s="196">
        <f>IF(U615="sníž. přenesená",N615,0)</f>
        <v>0</v>
      </c>
      <c r="BI615" s="196">
        <f>IF(U615="nulová",N615,0)</f>
        <v>0</v>
      </c>
      <c r="BJ615" s="100" t="s">
        <v>22</v>
      </c>
      <c r="BK615" s="196">
        <f>ROUND(L615*K615,2)</f>
        <v>0</v>
      </c>
      <c r="BL615" s="100" t="s">
        <v>280</v>
      </c>
      <c r="BM615" s="100" t="s">
        <v>765</v>
      </c>
    </row>
    <row r="616" spans="2:51" s="206" customFormat="1" ht="22.5" customHeight="1">
      <c r="B616" s="201"/>
      <c r="C616" s="202"/>
      <c r="D616" s="202"/>
      <c r="E616" s="203" t="s">
        <v>5</v>
      </c>
      <c r="F616" s="342" t="s">
        <v>226</v>
      </c>
      <c r="G616" s="343"/>
      <c r="H616" s="343"/>
      <c r="I616" s="343"/>
      <c r="J616" s="202"/>
      <c r="K616" s="204" t="s">
        <v>5</v>
      </c>
      <c r="L616" s="244"/>
      <c r="M616" s="244"/>
      <c r="N616" s="202"/>
      <c r="O616" s="202"/>
      <c r="P616" s="202"/>
      <c r="Q616" s="202"/>
      <c r="R616" s="205"/>
      <c r="T616" s="207"/>
      <c r="U616" s="202"/>
      <c r="V616" s="202"/>
      <c r="W616" s="202"/>
      <c r="X616" s="202"/>
      <c r="Y616" s="202"/>
      <c r="Z616" s="202"/>
      <c r="AA616" s="208"/>
      <c r="AT616" s="209" t="s">
        <v>217</v>
      </c>
      <c r="AU616" s="209" t="s">
        <v>124</v>
      </c>
      <c r="AV616" s="206" t="s">
        <v>22</v>
      </c>
      <c r="AW616" s="206" t="s">
        <v>34</v>
      </c>
      <c r="AX616" s="206" t="s">
        <v>76</v>
      </c>
      <c r="AY616" s="209" t="s">
        <v>155</v>
      </c>
    </row>
    <row r="617" spans="2:51" s="215" customFormat="1" ht="22.5" customHeight="1">
      <c r="B617" s="210"/>
      <c r="C617" s="211"/>
      <c r="D617" s="211"/>
      <c r="E617" s="212" t="s">
        <v>5</v>
      </c>
      <c r="F617" s="347" t="s">
        <v>766</v>
      </c>
      <c r="G617" s="348"/>
      <c r="H617" s="348"/>
      <c r="I617" s="348"/>
      <c r="J617" s="211"/>
      <c r="K617" s="213">
        <v>13</v>
      </c>
      <c r="L617" s="245"/>
      <c r="M617" s="245"/>
      <c r="N617" s="211"/>
      <c r="O617" s="211"/>
      <c r="P617" s="211"/>
      <c r="Q617" s="211"/>
      <c r="R617" s="214"/>
      <c r="T617" s="216"/>
      <c r="U617" s="211"/>
      <c r="V617" s="211"/>
      <c r="W617" s="211"/>
      <c r="X617" s="211"/>
      <c r="Y617" s="211"/>
      <c r="Z617" s="211"/>
      <c r="AA617" s="217"/>
      <c r="AT617" s="218" t="s">
        <v>217</v>
      </c>
      <c r="AU617" s="218" t="s">
        <v>124</v>
      </c>
      <c r="AV617" s="215" t="s">
        <v>124</v>
      </c>
      <c r="AW617" s="215" t="s">
        <v>34</v>
      </c>
      <c r="AX617" s="215" t="s">
        <v>22</v>
      </c>
      <c r="AY617" s="218" t="s">
        <v>155</v>
      </c>
    </row>
    <row r="618" spans="2:65" s="110" customFormat="1" ht="31.5" customHeight="1">
      <c r="B618" s="111"/>
      <c r="C618" s="188" t="s">
        <v>767</v>
      </c>
      <c r="D618" s="188" t="s">
        <v>156</v>
      </c>
      <c r="E618" s="189" t="s">
        <v>768</v>
      </c>
      <c r="F618" s="316" t="s">
        <v>769</v>
      </c>
      <c r="G618" s="316"/>
      <c r="H618" s="316"/>
      <c r="I618" s="316"/>
      <c r="J618" s="190" t="s">
        <v>622</v>
      </c>
      <c r="K618" s="191">
        <v>15942.765</v>
      </c>
      <c r="L618" s="317"/>
      <c r="M618" s="317"/>
      <c r="N618" s="318">
        <f>ROUND(L618*K618,2)</f>
        <v>0</v>
      </c>
      <c r="O618" s="318"/>
      <c r="P618" s="318"/>
      <c r="Q618" s="318"/>
      <c r="R618" s="115"/>
      <c r="T618" s="192" t="s">
        <v>5</v>
      </c>
      <c r="U618" s="193" t="s">
        <v>41</v>
      </c>
      <c r="V618" s="194">
        <v>0</v>
      </c>
      <c r="W618" s="194">
        <f>V618*K618</f>
        <v>0</v>
      </c>
      <c r="X618" s="194">
        <v>0</v>
      </c>
      <c r="Y618" s="194">
        <f>X618*K618</f>
        <v>0</v>
      </c>
      <c r="Z618" s="194">
        <v>0</v>
      </c>
      <c r="AA618" s="195">
        <f>Z618*K618</f>
        <v>0</v>
      </c>
      <c r="AR618" s="100" t="s">
        <v>280</v>
      </c>
      <c r="AT618" s="100" t="s">
        <v>156</v>
      </c>
      <c r="AU618" s="100" t="s">
        <v>124</v>
      </c>
      <c r="AY618" s="100" t="s">
        <v>155</v>
      </c>
      <c r="BE618" s="196">
        <f>IF(U618="základní",N618,0)</f>
        <v>0</v>
      </c>
      <c r="BF618" s="196">
        <f>IF(U618="snížená",N618,0)</f>
        <v>0</v>
      </c>
      <c r="BG618" s="196">
        <f>IF(U618="zákl. přenesená",N618,0)</f>
        <v>0</v>
      </c>
      <c r="BH618" s="196">
        <f>IF(U618="sníž. přenesená",N618,0)</f>
        <v>0</v>
      </c>
      <c r="BI618" s="196">
        <f>IF(U618="nulová",N618,0)</f>
        <v>0</v>
      </c>
      <c r="BJ618" s="100" t="s">
        <v>22</v>
      </c>
      <c r="BK618" s="196">
        <f>ROUND(L618*K618,2)</f>
        <v>0</v>
      </c>
      <c r="BL618" s="100" t="s">
        <v>280</v>
      </c>
      <c r="BM618" s="100" t="s">
        <v>770</v>
      </c>
    </row>
    <row r="619" spans="2:63" s="180" customFormat="1" ht="29.85" customHeight="1">
      <c r="B619" s="176"/>
      <c r="C619" s="177"/>
      <c r="D619" s="187" t="s">
        <v>197</v>
      </c>
      <c r="E619" s="187"/>
      <c r="F619" s="187"/>
      <c r="G619" s="187"/>
      <c r="H619" s="187"/>
      <c r="I619" s="187"/>
      <c r="J619" s="187"/>
      <c r="K619" s="187"/>
      <c r="L619" s="200"/>
      <c r="M619" s="200"/>
      <c r="N619" s="314">
        <f>BK619</f>
        <v>0</v>
      </c>
      <c r="O619" s="315"/>
      <c r="P619" s="315"/>
      <c r="Q619" s="315"/>
      <c r="R619" s="179"/>
      <c r="T619" s="181"/>
      <c r="U619" s="177"/>
      <c r="V619" s="177"/>
      <c r="W619" s="182">
        <f>SUM(W620:W640)</f>
        <v>0</v>
      </c>
      <c r="X619" s="177"/>
      <c r="Y619" s="182">
        <f>SUM(Y620:Y640)</f>
        <v>0</v>
      </c>
      <c r="Z619" s="177"/>
      <c r="AA619" s="183">
        <f>SUM(AA620:AA640)</f>
        <v>0</v>
      </c>
      <c r="AR619" s="184" t="s">
        <v>124</v>
      </c>
      <c r="AT619" s="185" t="s">
        <v>75</v>
      </c>
      <c r="AU619" s="185" t="s">
        <v>22</v>
      </c>
      <c r="AY619" s="184" t="s">
        <v>155</v>
      </c>
      <c r="BK619" s="186">
        <f>SUM(BK620:BK640)</f>
        <v>0</v>
      </c>
    </row>
    <row r="620" spans="2:65" s="110" customFormat="1" ht="31.5" customHeight="1">
      <c r="B620" s="111"/>
      <c r="C620" s="188" t="s">
        <v>771</v>
      </c>
      <c r="D620" s="188" t="s">
        <v>156</v>
      </c>
      <c r="E620" s="189" t="s">
        <v>772</v>
      </c>
      <c r="F620" s="316" t="s">
        <v>773</v>
      </c>
      <c r="G620" s="316"/>
      <c r="H620" s="316"/>
      <c r="I620" s="316"/>
      <c r="J620" s="190" t="s">
        <v>477</v>
      </c>
      <c r="K620" s="191">
        <v>7.65</v>
      </c>
      <c r="L620" s="317"/>
      <c r="M620" s="317"/>
      <c r="N620" s="318">
        <f>ROUND(L620*K620,2)</f>
        <v>0</v>
      </c>
      <c r="O620" s="318"/>
      <c r="P620" s="318"/>
      <c r="Q620" s="318"/>
      <c r="R620" s="115"/>
      <c r="T620" s="192" t="s">
        <v>5</v>
      </c>
      <c r="U620" s="193" t="s">
        <v>41</v>
      </c>
      <c r="V620" s="194">
        <v>0</v>
      </c>
      <c r="W620" s="194">
        <f>V620*K620</f>
        <v>0</v>
      </c>
      <c r="X620" s="194">
        <v>0</v>
      </c>
      <c r="Y620" s="194">
        <f>X620*K620</f>
        <v>0</v>
      </c>
      <c r="Z620" s="194">
        <v>0</v>
      </c>
      <c r="AA620" s="195">
        <f>Z620*K620</f>
        <v>0</v>
      </c>
      <c r="AR620" s="100" t="s">
        <v>280</v>
      </c>
      <c r="AT620" s="100" t="s">
        <v>156</v>
      </c>
      <c r="AU620" s="100" t="s">
        <v>124</v>
      </c>
      <c r="AY620" s="100" t="s">
        <v>155</v>
      </c>
      <c r="BE620" s="196">
        <f>IF(U620="základní",N620,0)</f>
        <v>0</v>
      </c>
      <c r="BF620" s="196">
        <f>IF(U620="snížená",N620,0)</f>
        <v>0</v>
      </c>
      <c r="BG620" s="196">
        <f>IF(U620="zákl. přenesená",N620,0)</f>
        <v>0</v>
      </c>
      <c r="BH620" s="196">
        <f>IF(U620="sníž. přenesená",N620,0)</f>
        <v>0</v>
      </c>
      <c r="BI620" s="196">
        <f>IF(U620="nulová",N620,0)</f>
        <v>0</v>
      </c>
      <c r="BJ620" s="100" t="s">
        <v>22</v>
      </c>
      <c r="BK620" s="196">
        <f>ROUND(L620*K620,2)</f>
        <v>0</v>
      </c>
      <c r="BL620" s="100" t="s">
        <v>280</v>
      </c>
      <c r="BM620" s="100" t="s">
        <v>774</v>
      </c>
    </row>
    <row r="621" spans="2:47" s="110" customFormat="1" ht="22.5" customHeight="1">
      <c r="B621" s="111"/>
      <c r="C621" s="112"/>
      <c r="D621" s="112"/>
      <c r="E621" s="112"/>
      <c r="F621" s="338" t="s">
        <v>775</v>
      </c>
      <c r="G621" s="339"/>
      <c r="H621" s="339"/>
      <c r="I621" s="339"/>
      <c r="J621" s="112"/>
      <c r="K621" s="112"/>
      <c r="L621" s="247"/>
      <c r="M621" s="247"/>
      <c r="N621" s="112"/>
      <c r="O621" s="112"/>
      <c r="P621" s="112"/>
      <c r="Q621" s="112"/>
      <c r="R621" s="115"/>
      <c r="T621" s="233"/>
      <c r="U621" s="112"/>
      <c r="V621" s="112"/>
      <c r="W621" s="112"/>
      <c r="X621" s="112"/>
      <c r="Y621" s="112"/>
      <c r="Z621" s="112"/>
      <c r="AA621" s="234"/>
      <c r="AT621" s="100" t="s">
        <v>559</v>
      </c>
      <c r="AU621" s="100" t="s">
        <v>124</v>
      </c>
    </row>
    <row r="622" spans="2:65" s="110" customFormat="1" ht="31.5" customHeight="1">
      <c r="B622" s="111"/>
      <c r="C622" s="188" t="s">
        <v>776</v>
      </c>
      <c r="D622" s="188" t="s">
        <v>156</v>
      </c>
      <c r="E622" s="189" t="s">
        <v>777</v>
      </c>
      <c r="F622" s="316" t="s">
        <v>778</v>
      </c>
      <c r="G622" s="316"/>
      <c r="H622" s="316"/>
      <c r="I622" s="316"/>
      <c r="J622" s="190" t="s">
        <v>477</v>
      </c>
      <c r="K622" s="191">
        <v>101</v>
      </c>
      <c r="L622" s="317"/>
      <c r="M622" s="317"/>
      <c r="N622" s="318">
        <f>ROUND(L622*K622,2)</f>
        <v>0</v>
      </c>
      <c r="O622" s="318"/>
      <c r="P622" s="318"/>
      <c r="Q622" s="318"/>
      <c r="R622" s="115"/>
      <c r="T622" s="192" t="s">
        <v>5</v>
      </c>
      <c r="U622" s="193" t="s">
        <v>41</v>
      </c>
      <c r="V622" s="194">
        <v>0</v>
      </c>
      <c r="W622" s="194">
        <f>V622*K622</f>
        <v>0</v>
      </c>
      <c r="X622" s="194">
        <v>0</v>
      </c>
      <c r="Y622" s="194">
        <f>X622*K622</f>
        <v>0</v>
      </c>
      <c r="Z622" s="194">
        <v>0</v>
      </c>
      <c r="AA622" s="195">
        <f>Z622*K622</f>
        <v>0</v>
      </c>
      <c r="AR622" s="100" t="s">
        <v>280</v>
      </c>
      <c r="AT622" s="100" t="s">
        <v>156</v>
      </c>
      <c r="AU622" s="100" t="s">
        <v>124</v>
      </c>
      <c r="AY622" s="100" t="s">
        <v>155</v>
      </c>
      <c r="BE622" s="196">
        <f>IF(U622="základní",N622,0)</f>
        <v>0</v>
      </c>
      <c r="BF622" s="196">
        <f>IF(U622="snížená",N622,0)</f>
        <v>0</v>
      </c>
      <c r="BG622" s="196">
        <f>IF(U622="zákl. přenesená",N622,0)</f>
        <v>0</v>
      </c>
      <c r="BH622" s="196">
        <f>IF(U622="sníž. přenesená",N622,0)</f>
        <v>0</v>
      </c>
      <c r="BI622" s="196">
        <f>IF(U622="nulová",N622,0)</f>
        <v>0</v>
      </c>
      <c r="BJ622" s="100" t="s">
        <v>22</v>
      </c>
      <c r="BK622" s="196">
        <f>ROUND(L622*K622,2)</f>
        <v>0</v>
      </c>
      <c r="BL622" s="100" t="s">
        <v>280</v>
      </c>
      <c r="BM622" s="100" t="s">
        <v>779</v>
      </c>
    </row>
    <row r="623" spans="2:47" s="110" customFormat="1" ht="22.5" customHeight="1">
      <c r="B623" s="111"/>
      <c r="C623" s="112"/>
      <c r="D623" s="112"/>
      <c r="E623" s="112"/>
      <c r="F623" s="338" t="s">
        <v>775</v>
      </c>
      <c r="G623" s="339"/>
      <c r="H623" s="339"/>
      <c r="I623" s="339"/>
      <c r="J623" s="112"/>
      <c r="K623" s="112"/>
      <c r="L623" s="247"/>
      <c r="M623" s="247"/>
      <c r="N623" s="112"/>
      <c r="O623" s="112"/>
      <c r="P623" s="112"/>
      <c r="Q623" s="112"/>
      <c r="R623" s="115"/>
      <c r="T623" s="233"/>
      <c r="U623" s="112"/>
      <c r="V623" s="112"/>
      <c r="W623" s="112"/>
      <c r="X623" s="112"/>
      <c r="Y623" s="112"/>
      <c r="Z623" s="112"/>
      <c r="AA623" s="234"/>
      <c r="AT623" s="100" t="s">
        <v>559</v>
      </c>
      <c r="AU623" s="100" t="s">
        <v>124</v>
      </c>
    </row>
    <row r="624" spans="2:65" s="110" customFormat="1" ht="31.5" customHeight="1">
      <c r="B624" s="111"/>
      <c r="C624" s="188" t="s">
        <v>780</v>
      </c>
      <c r="D624" s="188" t="s">
        <v>156</v>
      </c>
      <c r="E624" s="189" t="s">
        <v>781</v>
      </c>
      <c r="F624" s="316" t="s">
        <v>782</v>
      </c>
      <c r="G624" s="316"/>
      <c r="H624" s="316"/>
      <c r="I624" s="316"/>
      <c r="J624" s="190" t="s">
        <v>477</v>
      </c>
      <c r="K624" s="191">
        <v>44.5</v>
      </c>
      <c r="L624" s="317"/>
      <c r="M624" s="317"/>
      <c r="N624" s="318">
        <f>ROUND(L624*K624,2)</f>
        <v>0</v>
      </c>
      <c r="O624" s="318"/>
      <c r="P624" s="318"/>
      <c r="Q624" s="318"/>
      <c r="R624" s="115"/>
      <c r="T624" s="192" t="s">
        <v>5</v>
      </c>
      <c r="U624" s="193" t="s">
        <v>41</v>
      </c>
      <c r="V624" s="194">
        <v>0</v>
      </c>
      <c r="W624" s="194">
        <f>V624*K624</f>
        <v>0</v>
      </c>
      <c r="X624" s="194">
        <v>0</v>
      </c>
      <c r="Y624" s="194">
        <f>X624*K624</f>
        <v>0</v>
      </c>
      <c r="Z624" s="194">
        <v>0</v>
      </c>
      <c r="AA624" s="195">
        <f>Z624*K624</f>
        <v>0</v>
      </c>
      <c r="AR624" s="100" t="s">
        <v>280</v>
      </c>
      <c r="AT624" s="100" t="s">
        <v>156</v>
      </c>
      <c r="AU624" s="100" t="s">
        <v>124</v>
      </c>
      <c r="AY624" s="100" t="s">
        <v>155</v>
      </c>
      <c r="BE624" s="196">
        <f>IF(U624="základní",N624,0)</f>
        <v>0</v>
      </c>
      <c r="BF624" s="196">
        <f>IF(U624="snížená",N624,0)</f>
        <v>0</v>
      </c>
      <c r="BG624" s="196">
        <f>IF(U624="zákl. přenesená",N624,0)</f>
        <v>0</v>
      </c>
      <c r="BH624" s="196">
        <f>IF(U624="sníž. přenesená",N624,0)</f>
        <v>0</v>
      </c>
      <c r="BI624" s="196">
        <f>IF(U624="nulová",N624,0)</f>
        <v>0</v>
      </c>
      <c r="BJ624" s="100" t="s">
        <v>22</v>
      </c>
      <c r="BK624" s="196">
        <f>ROUND(L624*K624,2)</f>
        <v>0</v>
      </c>
      <c r="BL624" s="100" t="s">
        <v>280</v>
      </c>
      <c r="BM624" s="100" t="s">
        <v>783</v>
      </c>
    </row>
    <row r="625" spans="2:47" s="110" customFormat="1" ht="22.5" customHeight="1">
      <c r="B625" s="111"/>
      <c r="C625" s="112"/>
      <c r="D625" s="112"/>
      <c r="E625" s="112"/>
      <c r="F625" s="338" t="s">
        <v>775</v>
      </c>
      <c r="G625" s="339"/>
      <c r="H625" s="339"/>
      <c r="I625" s="339"/>
      <c r="J625" s="112"/>
      <c r="K625" s="112"/>
      <c r="L625" s="247"/>
      <c r="M625" s="247"/>
      <c r="N625" s="112"/>
      <c r="O625" s="112"/>
      <c r="P625" s="112"/>
      <c r="Q625" s="112"/>
      <c r="R625" s="115"/>
      <c r="T625" s="233"/>
      <c r="U625" s="112"/>
      <c r="V625" s="112"/>
      <c r="W625" s="112"/>
      <c r="X625" s="112"/>
      <c r="Y625" s="112"/>
      <c r="Z625" s="112"/>
      <c r="AA625" s="234"/>
      <c r="AT625" s="100" t="s">
        <v>559</v>
      </c>
      <c r="AU625" s="100" t="s">
        <v>124</v>
      </c>
    </row>
    <row r="626" spans="2:65" s="110" customFormat="1" ht="31.5" customHeight="1">
      <c r="B626" s="111"/>
      <c r="C626" s="188" t="s">
        <v>784</v>
      </c>
      <c r="D626" s="188" t="s">
        <v>156</v>
      </c>
      <c r="E626" s="189" t="s">
        <v>785</v>
      </c>
      <c r="F626" s="316" t="s">
        <v>786</v>
      </c>
      <c r="G626" s="316"/>
      <c r="H626" s="316"/>
      <c r="I626" s="316"/>
      <c r="J626" s="190" t="s">
        <v>477</v>
      </c>
      <c r="K626" s="191">
        <v>45.78</v>
      </c>
      <c r="L626" s="317"/>
      <c r="M626" s="317"/>
      <c r="N626" s="318">
        <f>ROUND(L626*K626,2)</f>
        <v>0</v>
      </c>
      <c r="O626" s="318"/>
      <c r="P626" s="318"/>
      <c r="Q626" s="318"/>
      <c r="R626" s="115"/>
      <c r="T626" s="192" t="s">
        <v>5</v>
      </c>
      <c r="U626" s="193" t="s">
        <v>41</v>
      </c>
      <c r="V626" s="194">
        <v>0</v>
      </c>
      <c r="W626" s="194">
        <f>V626*K626</f>
        <v>0</v>
      </c>
      <c r="X626" s="194">
        <v>0</v>
      </c>
      <c r="Y626" s="194">
        <f>X626*K626</f>
        <v>0</v>
      </c>
      <c r="Z626" s="194">
        <v>0</v>
      </c>
      <c r="AA626" s="195">
        <f>Z626*K626</f>
        <v>0</v>
      </c>
      <c r="AR626" s="100" t="s">
        <v>280</v>
      </c>
      <c r="AT626" s="100" t="s">
        <v>156</v>
      </c>
      <c r="AU626" s="100" t="s">
        <v>124</v>
      </c>
      <c r="AY626" s="100" t="s">
        <v>155</v>
      </c>
      <c r="BE626" s="196">
        <f>IF(U626="základní",N626,0)</f>
        <v>0</v>
      </c>
      <c r="BF626" s="196">
        <f>IF(U626="snížená",N626,0)</f>
        <v>0</v>
      </c>
      <c r="BG626" s="196">
        <f>IF(U626="zákl. přenesená",N626,0)</f>
        <v>0</v>
      </c>
      <c r="BH626" s="196">
        <f>IF(U626="sníž. přenesená",N626,0)</f>
        <v>0</v>
      </c>
      <c r="BI626" s="196">
        <f>IF(U626="nulová",N626,0)</f>
        <v>0</v>
      </c>
      <c r="BJ626" s="100" t="s">
        <v>22</v>
      </c>
      <c r="BK626" s="196">
        <f>ROUND(L626*K626,2)</f>
        <v>0</v>
      </c>
      <c r="BL626" s="100" t="s">
        <v>280</v>
      </c>
      <c r="BM626" s="100" t="s">
        <v>787</v>
      </c>
    </row>
    <row r="627" spans="2:47" s="110" customFormat="1" ht="22.5" customHeight="1">
      <c r="B627" s="111"/>
      <c r="C627" s="112"/>
      <c r="D627" s="112"/>
      <c r="E627" s="112"/>
      <c r="F627" s="338" t="s">
        <v>775</v>
      </c>
      <c r="G627" s="339"/>
      <c r="H627" s="339"/>
      <c r="I627" s="339"/>
      <c r="J627" s="112"/>
      <c r="K627" s="112"/>
      <c r="L627" s="247"/>
      <c r="M627" s="247"/>
      <c r="N627" s="112"/>
      <c r="O627" s="112"/>
      <c r="P627" s="112"/>
      <c r="Q627" s="112"/>
      <c r="R627" s="115"/>
      <c r="T627" s="233"/>
      <c r="U627" s="112"/>
      <c r="V627" s="112"/>
      <c r="W627" s="112"/>
      <c r="X627" s="112"/>
      <c r="Y627" s="112"/>
      <c r="Z627" s="112"/>
      <c r="AA627" s="234"/>
      <c r="AT627" s="100" t="s">
        <v>559</v>
      </c>
      <c r="AU627" s="100" t="s">
        <v>124</v>
      </c>
    </row>
    <row r="628" spans="2:65" s="110" customFormat="1" ht="31.5" customHeight="1">
      <c r="B628" s="111"/>
      <c r="C628" s="188" t="s">
        <v>788</v>
      </c>
      <c r="D628" s="188" t="s">
        <v>156</v>
      </c>
      <c r="E628" s="189" t="s">
        <v>789</v>
      </c>
      <c r="F628" s="316" t="s">
        <v>790</v>
      </c>
      <c r="G628" s="316"/>
      <c r="H628" s="316"/>
      <c r="I628" s="316"/>
      <c r="J628" s="190" t="s">
        <v>477</v>
      </c>
      <c r="K628" s="191">
        <v>12.3</v>
      </c>
      <c r="L628" s="317"/>
      <c r="M628" s="317"/>
      <c r="N628" s="318">
        <f>ROUND(L628*K628,2)</f>
        <v>0</v>
      </c>
      <c r="O628" s="318"/>
      <c r="P628" s="318"/>
      <c r="Q628" s="318"/>
      <c r="R628" s="115"/>
      <c r="T628" s="192" t="s">
        <v>5</v>
      </c>
      <c r="U628" s="193" t="s">
        <v>41</v>
      </c>
      <c r="V628" s="194">
        <v>0</v>
      </c>
      <c r="W628" s="194">
        <f>V628*K628</f>
        <v>0</v>
      </c>
      <c r="X628" s="194">
        <v>0</v>
      </c>
      <c r="Y628" s="194">
        <f>X628*K628</f>
        <v>0</v>
      </c>
      <c r="Z628" s="194">
        <v>0</v>
      </c>
      <c r="AA628" s="195">
        <f>Z628*K628</f>
        <v>0</v>
      </c>
      <c r="AR628" s="100" t="s">
        <v>280</v>
      </c>
      <c r="AT628" s="100" t="s">
        <v>156</v>
      </c>
      <c r="AU628" s="100" t="s">
        <v>124</v>
      </c>
      <c r="AY628" s="100" t="s">
        <v>155</v>
      </c>
      <c r="BE628" s="196">
        <f>IF(U628="základní",N628,0)</f>
        <v>0</v>
      </c>
      <c r="BF628" s="196">
        <f>IF(U628="snížená",N628,0)</f>
        <v>0</v>
      </c>
      <c r="BG628" s="196">
        <f>IF(U628="zákl. přenesená",N628,0)</f>
        <v>0</v>
      </c>
      <c r="BH628" s="196">
        <f>IF(U628="sníž. přenesená",N628,0)</f>
        <v>0</v>
      </c>
      <c r="BI628" s="196">
        <f>IF(U628="nulová",N628,0)</f>
        <v>0</v>
      </c>
      <c r="BJ628" s="100" t="s">
        <v>22</v>
      </c>
      <c r="BK628" s="196">
        <f>ROUND(L628*K628,2)</f>
        <v>0</v>
      </c>
      <c r="BL628" s="100" t="s">
        <v>280</v>
      </c>
      <c r="BM628" s="100" t="s">
        <v>791</v>
      </c>
    </row>
    <row r="629" spans="2:47" s="110" customFormat="1" ht="22.5" customHeight="1">
      <c r="B629" s="111"/>
      <c r="C629" s="112"/>
      <c r="D629" s="112"/>
      <c r="E629" s="112"/>
      <c r="F629" s="338" t="s">
        <v>775</v>
      </c>
      <c r="G629" s="339"/>
      <c r="H629" s="339"/>
      <c r="I629" s="339"/>
      <c r="J629" s="112"/>
      <c r="K629" s="112"/>
      <c r="L629" s="247"/>
      <c r="M629" s="247"/>
      <c r="N629" s="112"/>
      <c r="O629" s="112"/>
      <c r="P629" s="112"/>
      <c r="Q629" s="112"/>
      <c r="R629" s="115"/>
      <c r="T629" s="233"/>
      <c r="U629" s="112"/>
      <c r="V629" s="112"/>
      <c r="W629" s="112"/>
      <c r="X629" s="112"/>
      <c r="Y629" s="112"/>
      <c r="Z629" s="112"/>
      <c r="AA629" s="234"/>
      <c r="AT629" s="100" t="s">
        <v>559</v>
      </c>
      <c r="AU629" s="100" t="s">
        <v>124</v>
      </c>
    </row>
    <row r="630" spans="2:65" s="110" customFormat="1" ht="31.5" customHeight="1">
      <c r="B630" s="111"/>
      <c r="C630" s="188" t="s">
        <v>792</v>
      </c>
      <c r="D630" s="188" t="s">
        <v>156</v>
      </c>
      <c r="E630" s="189" t="s">
        <v>793</v>
      </c>
      <c r="F630" s="316" t="s">
        <v>794</v>
      </c>
      <c r="G630" s="316"/>
      <c r="H630" s="316"/>
      <c r="I630" s="316"/>
      <c r="J630" s="190" t="s">
        <v>477</v>
      </c>
      <c r="K630" s="191">
        <v>18.57</v>
      </c>
      <c r="L630" s="317"/>
      <c r="M630" s="317"/>
      <c r="N630" s="318">
        <f>ROUND(L630*K630,2)</f>
        <v>0</v>
      </c>
      <c r="O630" s="318"/>
      <c r="P630" s="318"/>
      <c r="Q630" s="318"/>
      <c r="R630" s="115"/>
      <c r="T630" s="192" t="s">
        <v>5</v>
      </c>
      <c r="U630" s="193" t="s">
        <v>41</v>
      </c>
      <c r="V630" s="194">
        <v>0</v>
      </c>
      <c r="W630" s="194">
        <f>V630*K630</f>
        <v>0</v>
      </c>
      <c r="X630" s="194">
        <v>0</v>
      </c>
      <c r="Y630" s="194">
        <f>X630*K630</f>
        <v>0</v>
      </c>
      <c r="Z630" s="194">
        <v>0</v>
      </c>
      <c r="AA630" s="195">
        <f>Z630*K630</f>
        <v>0</v>
      </c>
      <c r="AR630" s="100" t="s">
        <v>280</v>
      </c>
      <c r="AT630" s="100" t="s">
        <v>156</v>
      </c>
      <c r="AU630" s="100" t="s">
        <v>124</v>
      </c>
      <c r="AY630" s="100" t="s">
        <v>155</v>
      </c>
      <c r="BE630" s="196">
        <f>IF(U630="základní",N630,0)</f>
        <v>0</v>
      </c>
      <c r="BF630" s="196">
        <f>IF(U630="snížená",N630,0)</f>
        <v>0</v>
      </c>
      <c r="BG630" s="196">
        <f>IF(U630="zákl. přenesená",N630,0)</f>
        <v>0</v>
      </c>
      <c r="BH630" s="196">
        <f>IF(U630="sníž. přenesená",N630,0)</f>
        <v>0</v>
      </c>
      <c r="BI630" s="196">
        <f>IF(U630="nulová",N630,0)</f>
        <v>0</v>
      </c>
      <c r="BJ630" s="100" t="s">
        <v>22</v>
      </c>
      <c r="BK630" s="196">
        <f>ROUND(L630*K630,2)</f>
        <v>0</v>
      </c>
      <c r="BL630" s="100" t="s">
        <v>280</v>
      </c>
      <c r="BM630" s="100" t="s">
        <v>795</v>
      </c>
    </row>
    <row r="631" spans="2:47" s="110" customFormat="1" ht="22.5" customHeight="1">
      <c r="B631" s="111"/>
      <c r="C631" s="112"/>
      <c r="D631" s="112"/>
      <c r="E631" s="112"/>
      <c r="F631" s="338" t="s">
        <v>775</v>
      </c>
      <c r="G631" s="339"/>
      <c r="H631" s="339"/>
      <c r="I631" s="339"/>
      <c r="J631" s="112"/>
      <c r="K631" s="112"/>
      <c r="L631" s="247"/>
      <c r="M631" s="247"/>
      <c r="N631" s="112"/>
      <c r="O631" s="112"/>
      <c r="P631" s="112"/>
      <c r="Q631" s="112"/>
      <c r="R631" s="115"/>
      <c r="T631" s="233"/>
      <c r="U631" s="112"/>
      <c r="V631" s="112"/>
      <c r="W631" s="112"/>
      <c r="X631" s="112"/>
      <c r="Y631" s="112"/>
      <c r="Z631" s="112"/>
      <c r="AA631" s="234"/>
      <c r="AT631" s="100" t="s">
        <v>559</v>
      </c>
      <c r="AU631" s="100" t="s">
        <v>124</v>
      </c>
    </row>
    <row r="632" spans="2:65" s="110" customFormat="1" ht="31.5" customHeight="1">
      <c r="B632" s="111"/>
      <c r="C632" s="188" t="s">
        <v>796</v>
      </c>
      <c r="D632" s="188" t="s">
        <v>156</v>
      </c>
      <c r="E632" s="189" t="s">
        <v>797</v>
      </c>
      <c r="F632" s="316" t="s">
        <v>798</v>
      </c>
      <c r="G632" s="316"/>
      <c r="H632" s="316"/>
      <c r="I632" s="316"/>
      <c r="J632" s="190" t="s">
        <v>477</v>
      </c>
      <c r="K632" s="191">
        <v>12.3</v>
      </c>
      <c r="L632" s="317"/>
      <c r="M632" s="317"/>
      <c r="N632" s="318">
        <f>ROUND(L632*K632,2)</f>
        <v>0</v>
      </c>
      <c r="O632" s="318"/>
      <c r="P632" s="318"/>
      <c r="Q632" s="318"/>
      <c r="R632" s="115"/>
      <c r="T632" s="192" t="s">
        <v>5</v>
      </c>
      <c r="U632" s="193" t="s">
        <v>41</v>
      </c>
      <c r="V632" s="194">
        <v>0</v>
      </c>
      <c r="W632" s="194">
        <f>V632*K632</f>
        <v>0</v>
      </c>
      <c r="X632" s="194">
        <v>0</v>
      </c>
      <c r="Y632" s="194">
        <f>X632*K632</f>
        <v>0</v>
      </c>
      <c r="Z632" s="194">
        <v>0</v>
      </c>
      <c r="AA632" s="195">
        <f>Z632*K632</f>
        <v>0</v>
      </c>
      <c r="AR632" s="100" t="s">
        <v>280</v>
      </c>
      <c r="AT632" s="100" t="s">
        <v>156</v>
      </c>
      <c r="AU632" s="100" t="s">
        <v>124</v>
      </c>
      <c r="AY632" s="100" t="s">
        <v>155</v>
      </c>
      <c r="BE632" s="196">
        <f>IF(U632="základní",N632,0)</f>
        <v>0</v>
      </c>
      <c r="BF632" s="196">
        <f>IF(U632="snížená",N632,0)</f>
        <v>0</v>
      </c>
      <c r="BG632" s="196">
        <f>IF(U632="zákl. přenesená",N632,0)</f>
        <v>0</v>
      </c>
      <c r="BH632" s="196">
        <f>IF(U632="sníž. přenesená",N632,0)</f>
        <v>0</v>
      </c>
      <c r="BI632" s="196">
        <f>IF(U632="nulová",N632,0)</f>
        <v>0</v>
      </c>
      <c r="BJ632" s="100" t="s">
        <v>22</v>
      </c>
      <c r="BK632" s="196">
        <f>ROUND(L632*K632,2)</f>
        <v>0</v>
      </c>
      <c r="BL632" s="100" t="s">
        <v>280</v>
      </c>
      <c r="BM632" s="100" t="s">
        <v>799</v>
      </c>
    </row>
    <row r="633" spans="2:47" s="110" customFormat="1" ht="22.5" customHeight="1">
      <c r="B633" s="111"/>
      <c r="C633" s="112"/>
      <c r="D633" s="112"/>
      <c r="E633" s="112"/>
      <c r="F633" s="338" t="s">
        <v>775</v>
      </c>
      <c r="G633" s="339"/>
      <c r="H633" s="339"/>
      <c r="I633" s="339"/>
      <c r="J633" s="112"/>
      <c r="K633" s="112"/>
      <c r="L633" s="247"/>
      <c r="M633" s="247"/>
      <c r="N633" s="112"/>
      <c r="O633" s="112"/>
      <c r="P633" s="112"/>
      <c r="Q633" s="112"/>
      <c r="R633" s="115"/>
      <c r="T633" s="233"/>
      <c r="U633" s="112"/>
      <c r="V633" s="112"/>
      <c r="W633" s="112"/>
      <c r="X633" s="112"/>
      <c r="Y633" s="112"/>
      <c r="Z633" s="112"/>
      <c r="AA633" s="234"/>
      <c r="AT633" s="100" t="s">
        <v>559</v>
      </c>
      <c r="AU633" s="100" t="s">
        <v>124</v>
      </c>
    </row>
    <row r="634" spans="2:65" s="110" customFormat="1" ht="31.5" customHeight="1">
      <c r="B634" s="111"/>
      <c r="C634" s="188" t="s">
        <v>800</v>
      </c>
      <c r="D634" s="188" t="s">
        <v>156</v>
      </c>
      <c r="E634" s="189" t="s">
        <v>801</v>
      </c>
      <c r="F634" s="316" t="s">
        <v>802</v>
      </c>
      <c r="G634" s="316"/>
      <c r="H634" s="316"/>
      <c r="I634" s="316"/>
      <c r="J634" s="190" t="s">
        <v>477</v>
      </c>
      <c r="K634" s="191">
        <v>10.5</v>
      </c>
      <c r="L634" s="317"/>
      <c r="M634" s="317"/>
      <c r="N634" s="318">
        <f>ROUND(L634*K634,2)</f>
        <v>0</v>
      </c>
      <c r="O634" s="318"/>
      <c r="P634" s="318"/>
      <c r="Q634" s="318"/>
      <c r="R634" s="115"/>
      <c r="T634" s="192" t="s">
        <v>5</v>
      </c>
      <c r="U634" s="193" t="s">
        <v>41</v>
      </c>
      <c r="V634" s="194">
        <v>0</v>
      </c>
      <c r="W634" s="194">
        <f>V634*K634</f>
        <v>0</v>
      </c>
      <c r="X634" s="194">
        <v>0</v>
      </c>
      <c r="Y634" s="194">
        <f>X634*K634</f>
        <v>0</v>
      </c>
      <c r="Z634" s="194">
        <v>0</v>
      </c>
      <c r="AA634" s="195">
        <f>Z634*K634</f>
        <v>0</v>
      </c>
      <c r="AR634" s="100" t="s">
        <v>280</v>
      </c>
      <c r="AT634" s="100" t="s">
        <v>156</v>
      </c>
      <c r="AU634" s="100" t="s">
        <v>124</v>
      </c>
      <c r="AY634" s="100" t="s">
        <v>155</v>
      </c>
      <c r="BE634" s="196">
        <f>IF(U634="základní",N634,0)</f>
        <v>0</v>
      </c>
      <c r="BF634" s="196">
        <f>IF(U634="snížená",N634,0)</f>
        <v>0</v>
      </c>
      <c r="BG634" s="196">
        <f>IF(U634="zákl. přenesená",N634,0)</f>
        <v>0</v>
      </c>
      <c r="BH634" s="196">
        <f>IF(U634="sníž. přenesená",N634,0)</f>
        <v>0</v>
      </c>
      <c r="BI634" s="196">
        <f>IF(U634="nulová",N634,0)</f>
        <v>0</v>
      </c>
      <c r="BJ634" s="100" t="s">
        <v>22</v>
      </c>
      <c r="BK634" s="196">
        <f>ROUND(L634*K634,2)</f>
        <v>0</v>
      </c>
      <c r="BL634" s="100" t="s">
        <v>280</v>
      </c>
      <c r="BM634" s="100" t="s">
        <v>803</v>
      </c>
    </row>
    <row r="635" spans="2:47" s="110" customFormat="1" ht="22.5" customHeight="1">
      <c r="B635" s="111"/>
      <c r="C635" s="112"/>
      <c r="D635" s="112"/>
      <c r="E635" s="112"/>
      <c r="F635" s="338" t="s">
        <v>775</v>
      </c>
      <c r="G635" s="339"/>
      <c r="H635" s="339"/>
      <c r="I635" s="339"/>
      <c r="J635" s="112"/>
      <c r="K635" s="112"/>
      <c r="L635" s="247"/>
      <c r="M635" s="247"/>
      <c r="N635" s="112"/>
      <c r="O635" s="112"/>
      <c r="P635" s="112"/>
      <c r="Q635" s="112"/>
      <c r="R635" s="115"/>
      <c r="T635" s="233"/>
      <c r="U635" s="112"/>
      <c r="V635" s="112"/>
      <c r="W635" s="112"/>
      <c r="X635" s="112"/>
      <c r="Y635" s="112"/>
      <c r="Z635" s="112"/>
      <c r="AA635" s="234"/>
      <c r="AT635" s="100" t="s">
        <v>559</v>
      </c>
      <c r="AU635" s="100" t="s">
        <v>124</v>
      </c>
    </row>
    <row r="636" spans="2:65" s="110" customFormat="1" ht="31.5" customHeight="1">
      <c r="B636" s="111"/>
      <c r="C636" s="188" t="s">
        <v>804</v>
      </c>
      <c r="D636" s="188" t="s">
        <v>156</v>
      </c>
      <c r="E636" s="189" t="s">
        <v>805</v>
      </c>
      <c r="F636" s="316" t="s">
        <v>806</v>
      </c>
      <c r="G636" s="316"/>
      <c r="H636" s="316"/>
      <c r="I636" s="316"/>
      <c r="J636" s="190" t="s">
        <v>477</v>
      </c>
      <c r="K636" s="191">
        <v>2.1</v>
      </c>
      <c r="L636" s="317"/>
      <c r="M636" s="317"/>
      <c r="N636" s="318">
        <f>ROUND(L636*K636,2)</f>
        <v>0</v>
      </c>
      <c r="O636" s="318"/>
      <c r="P636" s="318"/>
      <c r="Q636" s="318"/>
      <c r="R636" s="115"/>
      <c r="T636" s="192" t="s">
        <v>5</v>
      </c>
      <c r="U636" s="193" t="s">
        <v>41</v>
      </c>
      <c r="V636" s="194">
        <v>0</v>
      </c>
      <c r="W636" s="194">
        <f>V636*K636</f>
        <v>0</v>
      </c>
      <c r="X636" s="194">
        <v>0</v>
      </c>
      <c r="Y636" s="194">
        <f>X636*K636</f>
        <v>0</v>
      </c>
      <c r="Z636" s="194">
        <v>0</v>
      </c>
      <c r="AA636" s="195">
        <f>Z636*K636</f>
        <v>0</v>
      </c>
      <c r="AR636" s="100" t="s">
        <v>280</v>
      </c>
      <c r="AT636" s="100" t="s">
        <v>156</v>
      </c>
      <c r="AU636" s="100" t="s">
        <v>124</v>
      </c>
      <c r="AY636" s="100" t="s">
        <v>155</v>
      </c>
      <c r="BE636" s="196">
        <f>IF(U636="základní",N636,0)</f>
        <v>0</v>
      </c>
      <c r="BF636" s="196">
        <f>IF(U636="snížená",N636,0)</f>
        <v>0</v>
      </c>
      <c r="BG636" s="196">
        <f>IF(U636="zákl. přenesená",N636,0)</f>
        <v>0</v>
      </c>
      <c r="BH636" s="196">
        <f>IF(U636="sníž. přenesená",N636,0)</f>
        <v>0</v>
      </c>
      <c r="BI636" s="196">
        <f>IF(U636="nulová",N636,0)</f>
        <v>0</v>
      </c>
      <c r="BJ636" s="100" t="s">
        <v>22</v>
      </c>
      <c r="BK636" s="196">
        <f>ROUND(L636*K636,2)</f>
        <v>0</v>
      </c>
      <c r="BL636" s="100" t="s">
        <v>280</v>
      </c>
      <c r="BM636" s="100" t="s">
        <v>807</v>
      </c>
    </row>
    <row r="637" spans="2:47" s="110" customFormat="1" ht="22.5" customHeight="1">
      <c r="B637" s="111"/>
      <c r="C637" s="112"/>
      <c r="D637" s="112"/>
      <c r="E637" s="112"/>
      <c r="F637" s="338" t="s">
        <v>775</v>
      </c>
      <c r="G637" s="339"/>
      <c r="H637" s="339"/>
      <c r="I637" s="339"/>
      <c r="J637" s="112"/>
      <c r="K637" s="112"/>
      <c r="L637" s="247"/>
      <c r="M637" s="247"/>
      <c r="N637" s="112"/>
      <c r="O637" s="112"/>
      <c r="P637" s="112"/>
      <c r="Q637" s="112"/>
      <c r="R637" s="115"/>
      <c r="T637" s="233"/>
      <c r="U637" s="112"/>
      <c r="V637" s="112"/>
      <c r="W637" s="112"/>
      <c r="X637" s="112"/>
      <c r="Y637" s="112"/>
      <c r="Z637" s="112"/>
      <c r="AA637" s="234"/>
      <c r="AT637" s="100" t="s">
        <v>559</v>
      </c>
      <c r="AU637" s="100" t="s">
        <v>124</v>
      </c>
    </row>
    <row r="638" spans="2:65" s="110" customFormat="1" ht="44.25" customHeight="1">
      <c r="B638" s="111"/>
      <c r="C638" s="188" t="s">
        <v>808</v>
      </c>
      <c r="D638" s="188" t="s">
        <v>156</v>
      </c>
      <c r="E638" s="189" t="s">
        <v>809</v>
      </c>
      <c r="F638" s="316" t="s">
        <v>810</v>
      </c>
      <c r="G638" s="316"/>
      <c r="H638" s="316"/>
      <c r="I638" s="316"/>
      <c r="J638" s="190" t="s">
        <v>477</v>
      </c>
      <c r="K638" s="191">
        <v>19.2</v>
      </c>
      <c r="L638" s="317"/>
      <c r="M638" s="317"/>
      <c r="N638" s="318">
        <f>ROUND(L638*K638,2)</f>
        <v>0</v>
      </c>
      <c r="O638" s="318"/>
      <c r="P638" s="318"/>
      <c r="Q638" s="318"/>
      <c r="R638" s="115"/>
      <c r="T638" s="192" t="s">
        <v>5</v>
      </c>
      <c r="U638" s="193" t="s">
        <v>41</v>
      </c>
      <c r="V638" s="194">
        <v>0</v>
      </c>
      <c r="W638" s="194">
        <f>V638*K638</f>
        <v>0</v>
      </c>
      <c r="X638" s="194">
        <v>0</v>
      </c>
      <c r="Y638" s="194">
        <f>X638*K638</f>
        <v>0</v>
      </c>
      <c r="Z638" s="194">
        <v>0</v>
      </c>
      <c r="AA638" s="195">
        <f>Z638*K638</f>
        <v>0</v>
      </c>
      <c r="AR638" s="100" t="s">
        <v>280</v>
      </c>
      <c r="AT638" s="100" t="s">
        <v>156</v>
      </c>
      <c r="AU638" s="100" t="s">
        <v>124</v>
      </c>
      <c r="AY638" s="100" t="s">
        <v>155</v>
      </c>
      <c r="BE638" s="196">
        <f>IF(U638="základní",N638,0)</f>
        <v>0</v>
      </c>
      <c r="BF638" s="196">
        <f>IF(U638="snížená",N638,0)</f>
        <v>0</v>
      </c>
      <c r="BG638" s="196">
        <f>IF(U638="zákl. přenesená",N638,0)</f>
        <v>0</v>
      </c>
      <c r="BH638" s="196">
        <f>IF(U638="sníž. přenesená",N638,0)</f>
        <v>0</v>
      </c>
      <c r="BI638" s="196">
        <f>IF(U638="nulová",N638,0)</f>
        <v>0</v>
      </c>
      <c r="BJ638" s="100" t="s">
        <v>22</v>
      </c>
      <c r="BK638" s="196">
        <f>ROUND(L638*K638,2)</f>
        <v>0</v>
      </c>
      <c r="BL638" s="100" t="s">
        <v>280</v>
      </c>
      <c r="BM638" s="100" t="s">
        <v>811</v>
      </c>
    </row>
    <row r="639" spans="2:47" s="110" customFormat="1" ht="22.5" customHeight="1">
      <c r="B639" s="111"/>
      <c r="C639" s="112"/>
      <c r="D639" s="112"/>
      <c r="E639" s="112"/>
      <c r="F639" s="338" t="s">
        <v>775</v>
      </c>
      <c r="G639" s="339"/>
      <c r="H639" s="339"/>
      <c r="I639" s="339"/>
      <c r="J639" s="112"/>
      <c r="K639" s="112"/>
      <c r="L639" s="247"/>
      <c r="M639" s="247"/>
      <c r="N639" s="112"/>
      <c r="O639" s="112"/>
      <c r="P639" s="112"/>
      <c r="Q639" s="112"/>
      <c r="R639" s="115"/>
      <c r="T639" s="233"/>
      <c r="U639" s="112"/>
      <c r="V639" s="112"/>
      <c r="W639" s="112"/>
      <c r="X639" s="112"/>
      <c r="Y639" s="112"/>
      <c r="Z639" s="112"/>
      <c r="AA639" s="234"/>
      <c r="AT639" s="100" t="s">
        <v>559</v>
      </c>
      <c r="AU639" s="100" t="s">
        <v>124</v>
      </c>
    </row>
    <row r="640" spans="2:65" s="110" customFormat="1" ht="31.5" customHeight="1">
      <c r="B640" s="111"/>
      <c r="C640" s="188" t="s">
        <v>812</v>
      </c>
      <c r="D640" s="188" t="s">
        <v>156</v>
      </c>
      <c r="E640" s="189" t="s">
        <v>813</v>
      </c>
      <c r="F640" s="316" t="s">
        <v>814</v>
      </c>
      <c r="G640" s="316"/>
      <c r="H640" s="316"/>
      <c r="I640" s="316"/>
      <c r="J640" s="190" t="s">
        <v>622</v>
      </c>
      <c r="K640" s="191">
        <v>2332.172</v>
      </c>
      <c r="L640" s="317"/>
      <c r="M640" s="317"/>
      <c r="N640" s="318">
        <f>ROUND(L640*K640,2)</f>
        <v>0</v>
      </c>
      <c r="O640" s="318"/>
      <c r="P640" s="318"/>
      <c r="Q640" s="318"/>
      <c r="R640" s="115"/>
      <c r="T640" s="192" t="s">
        <v>5</v>
      </c>
      <c r="U640" s="193" t="s">
        <v>41</v>
      </c>
      <c r="V640" s="194">
        <v>0</v>
      </c>
      <c r="W640" s="194">
        <f>V640*K640</f>
        <v>0</v>
      </c>
      <c r="X640" s="194">
        <v>0</v>
      </c>
      <c r="Y640" s="194">
        <f>X640*K640</f>
        <v>0</v>
      </c>
      <c r="Z640" s="194">
        <v>0</v>
      </c>
      <c r="AA640" s="195">
        <f>Z640*K640</f>
        <v>0</v>
      </c>
      <c r="AR640" s="100" t="s">
        <v>280</v>
      </c>
      <c r="AT640" s="100" t="s">
        <v>156</v>
      </c>
      <c r="AU640" s="100" t="s">
        <v>124</v>
      </c>
      <c r="AY640" s="100" t="s">
        <v>155</v>
      </c>
      <c r="BE640" s="196">
        <f>IF(U640="základní",N640,0)</f>
        <v>0</v>
      </c>
      <c r="BF640" s="196">
        <f>IF(U640="snížená",N640,0)</f>
        <v>0</v>
      </c>
      <c r="BG640" s="196">
        <f>IF(U640="zákl. přenesená",N640,0)</f>
        <v>0</v>
      </c>
      <c r="BH640" s="196">
        <f>IF(U640="sníž. přenesená",N640,0)</f>
        <v>0</v>
      </c>
      <c r="BI640" s="196">
        <f>IF(U640="nulová",N640,0)</f>
        <v>0</v>
      </c>
      <c r="BJ640" s="100" t="s">
        <v>22</v>
      </c>
      <c r="BK640" s="196">
        <f>ROUND(L640*K640,2)</f>
        <v>0</v>
      </c>
      <c r="BL640" s="100" t="s">
        <v>280</v>
      </c>
      <c r="BM640" s="100" t="s">
        <v>815</v>
      </c>
    </row>
    <row r="641" spans="2:63" s="180" customFormat="1" ht="29.85" customHeight="1">
      <c r="B641" s="176"/>
      <c r="C641" s="177"/>
      <c r="D641" s="187" t="s">
        <v>198</v>
      </c>
      <c r="E641" s="187"/>
      <c r="F641" s="187"/>
      <c r="G641" s="187"/>
      <c r="H641" s="187"/>
      <c r="I641" s="187"/>
      <c r="J641" s="187"/>
      <c r="K641" s="187"/>
      <c r="L641" s="200"/>
      <c r="M641" s="200"/>
      <c r="N641" s="314">
        <f>BK641</f>
        <v>0</v>
      </c>
      <c r="O641" s="315"/>
      <c r="P641" s="315"/>
      <c r="Q641" s="315"/>
      <c r="R641" s="179"/>
      <c r="T641" s="181"/>
      <c r="U641" s="177"/>
      <c r="V641" s="177"/>
      <c r="W641" s="182">
        <f>SUM(W642:W666)</f>
        <v>0</v>
      </c>
      <c r="X641" s="177"/>
      <c r="Y641" s="182">
        <f>SUM(Y642:Y666)</f>
        <v>0</v>
      </c>
      <c r="Z641" s="177"/>
      <c r="AA641" s="183">
        <f>SUM(AA642:AA666)</f>
        <v>0</v>
      </c>
      <c r="AR641" s="184" t="s">
        <v>124</v>
      </c>
      <c r="AT641" s="185" t="s">
        <v>75</v>
      </c>
      <c r="AU641" s="185" t="s">
        <v>22</v>
      </c>
      <c r="AY641" s="184" t="s">
        <v>155</v>
      </c>
      <c r="BK641" s="186">
        <f>SUM(BK642:BK666)</f>
        <v>0</v>
      </c>
    </row>
    <row r="642" spans="2:65" s="110" customFormat="1" ht="31.5" customHeight="1">
      <c r="B642" s="111"/>
      <c r="C642" s="188" t="s">
        <v>816</v>
      </c>
      <c r="D642" s="188" t="s">
        <v>156</v>
      </c>
      <c r="E642" s="189" t="s">
        <v>817</v>
      </c>
      <c r="F642" s="316" t="s">
        <v>818</v>
      </c>
      <c r="G642" s="316"/>
      <c r="H642" s="316"/>
      <c r="I642" s="316"/>
      <c r="J642" s="190" t="s">
        <v>214</v>
      </c>
      <c r="K642" s="191">
        <v>46.728</v>
      </c>
      <c r="L642" s="317"/>
      <c r="M642" s="317"/>
      <c r="N642" s="318">
        <f>ROUND(L642*K642,2)</f>
        <v>0</v>
      </c>
      <c r="O642" s="318"/>
      <c r="P642" s="318"/>
      <c r="Q642" s="318"/>
      <c r="R642" s="115"/>
      <c r="T642" s="192" t="s">
        <v>5</v>
      </c>
      <c r="U642" s="193" t="s">
        <v>41</v>
      </c>
      <c r="V642" s="194">
        <v>0</v>
      </c>
      <c r="W642" s="194">
        <f>V642*K642</f>
        <v>0</v>
      </c>
      <c r="X642" s="194">
        <v>0</v>
      </c>
      <c r="Y642" s="194">
        <f>X642*K642</f>
        <v>0</v>
      </c>
      <c r="Z642" s="194">
        <v>0</v>
      </c>
      <c r="AA642" s="195">
        <f>Z642*K642</f>
        <v>0</v>
      </c>
      <c r="AR642" s="100" t="s">
        <v>280</v>
      </c>
      <c r="AT642" s="100" t="s">
        <v>156</v>
      </c>
      <c r="AU642" s="100" t="s">
        <v>124</v>
      </c>
      <c r="AY642" s="100" t="s">
        <v>155</v>
      </c>
      <c r="BE642" s="196">
        <f>IF(U642="základní",N642,0)</f>
        <v>0</v>
      </c>
      <c r="BF642" s="196">
        <f>IF(U642="snížená",N642,0)</f>
        <v>0</v>
      </c>
      <c r="BG642" s="196">
        <f>IF(U642="zákl. přenesená",N642,0)</f>
        <v>0</v>
      </c>
      <c r="BH642" s="196">
        <f>IF(U642="sníž. přenesená",N642,0)</f>
        <v>0</v>
      </c>
      <c r="BI642" s="196">
        <f>IF(U642="nulová",N642,0)</f>
        <v>0</v>
      </c>
      <c r="BJ642" s="100" t="s">
        <v>22</v>
      </c>
      <c r="BK642" s="196">
        <f>ROUND(L642*K642,2)</f>
        <v>0</v>
      </c>
      <c r="BL642" s="100" t="s">
        <v>280</v>
      </c>
      <c r="BM642" s="100" t="s">
        <v>819</v>
      </c>
    </row>
    <row r="643" spans="2:51" s="206" customFormat="1" ht="22.5" customHeight="1">
      <c r="B643" s="201"/>
      <c r="C643" s="202"/>
      <c r="D643" s="202"/>
      <c r="E643" s="203" t="s">
        <v>5</v>
      </c>
      <c r="F643" s="342" t="s">
        <v>226</v>
      </c>
      <c r="G643" s="343"/>
      <c r="H643" s="343"/>
      <c r="I643" s="343"/>
      <c r="J643" s="202"/>
      <c r="K643" s="204" t="s">
        <v>5</v>
      </c>
      <c r="L643" s="244"/>
      <c r="M643" s="244"/>
      <c r="N643" s="202"/>
      <c r="O643" s="202"/>
      <c r="P643" s="202"/>
      <c r="Q643" s="202"/>
      <c r="R643" s="205"/>
      <c r="T643" s="207"/>
      <c r="U643" s="202"/>
      <c r="V643" s="202"/>
      <c r="W643" s="202"/>
      <c r="X643" s="202"/>
      <c r="Y643" s="202"/>
      <c r="Z643" s="202"/>
      <c r="AA643" s="208"/>
      <c r="AT643" s="209" t="s">
        <v>217</v>
      </c>
      <c r="AU643" s="209" t="s">
        <v>124</v>
      </c>
      <c r="AV643" s="206" t="s">
        <v>22</v>
      </c>
      <c r="AW643" s="206" t="s">
        <v>34</v>
      </c>
      <c r="AX643" s="206" t="s">
        <v>76</v>
      </c>
      <c r="AY643" s="209" t="s">
        <v>155</v>
      </c>
    </row>
    <row r="644" spans="2:51" s="215" customFormat="1" ht="22.5" customHeight="1">
      <c r="B644" s="210"/>
      <c r="C644" s="211"/>
      <c r="D644" s="211"/>
      <c r="E644" s="212" t="s">
        <v>5</v>
      </c>
      <c r="F644" s="347" t="s">
        <v>820</v>
      </c>
      <c r="G644" s="348"/>
      <c r="H644" s="348"/>
      <c r="I644" s="348"/>
      <c r="J644" s="211"/>
      <c r="K644" s="213">
        <v>46.728</v>
      </c>
      <c r="L644" s="245"/>
      <c r="M644" s="245"/>
      <c r="N644" s="211"/>
      <c r="O644" s="211"/>
      <c r="P644" s="211"/>
      <c r="Q644" s="211"/>
      <c r="R644" s="214"/>
      <c r="T644" s="216"/>
      <c r="U644" s="211"/>
      <c r="V644" s="211"/>
      <c r="W644" s="211"/>
      <c r="X644" s="211"/>
      <c r="Y644" s="211"/>
      <c r="Z644" s="211"/>
      <c r="AA644" s="217"/>
      <c r="AT644" s="218" t="s">
        <v>217</v>
      </c>
      <c r="AU644" s="218" t="s">
        <v>124</v>
      </c>
      <c r="AV644" s="215" t="s">
        <v>124</v>
      </c>
      <c r="AW644" s="215" t="s">
        <v>34</v>
      </c>
      <c r="AX644" s="215" t="s">
        <v>22</v>
      </c>
      <c r="AY644" s="218" t="s">
        <v>155</v>
      </c>
    </row>
    <row r="645" spans="2:65" s="110" customFormat="1" ht="44.25" customHeight="1">
      <c r="B645" s="111"/>
      <c r="C645" s="188" t="s">
        <v>821</v>
      </c>
      <c r="D645" s="188" t="s">
        <v>156</v>
      </c>
      <c r="E645" s="189" t="s">
        <v>822</v>
      </c>
      <c r="F645" s="316" t="s">
        <v>823</v>
      </c>
      <c r="G645" s="316"/>
      <c r="H645" s="316"/>
      <c r="I645" s="316"/>
      <c r="J645" s="190" t="s">
        <v>230</v>
      </c>
      <c r="K645" s="191">
        <v>2</v>
      </c>
      <c r="L645" s="317"/>
      <c r="M645" s="317"/>
      <c r="N645" s="318">
        <f>ROUND(L645*K645,2)</f>
        <v>0</v>
      </c>
      <c r="O645" s="318"/>
      <c r="P645" s="318"/>
      <c r="Q645" s="318"/>
      <c r="R645" s="115"/>
      <c r="T645" s="192" t="s">
        <v>5</v>
      </c>
      <c r="U645" s="193" t="s">
        <v>41</v>
      </c>
      <c r="V645" s="194">
        <v>0</v>
      </c>
      <c r="W645" s="194">
        <f>V645*K645</f>
        <v>0</v>
      </c>
      <c r="X645" s="194">
        <v>0</v>
      </c>
      <c r="Y645" s="194">
        <f>X645*K645</f>
        <v>0</v>
      </c>
      <c r="Z645" s="194">
        <v>0</v>
      </c>
      <c r="AA645" s="195">
        <f>Z645*K645</f>
        <v>0</v>
      </c>
      <c r="AR645" s="100" t="s">
        <v>280</v>
      </c>
      <c r="AT645" s="100" t="s">
        <v>156</v>
      </c>
      <c r="AU645" s="100" t="s">
        <v>124</v>
      </c>
      <c r="AY645" s="100" t="s">
        <v>155</v>
      </c>
      <c r="BE645" s="196">
        <f>IF(U645="základní",N645,0)</f>
        <v>0</v>
      </c>
      <c r="BF645" s="196">
        <f>IF(U645="snížená",N645,0)</f>
        <v>0</v>
      </c>
      <c r="BG645" s="196">
        <f>IF(U645="zákl. přenesená",N645,0)</f>
        <v>0</v>
      </c>
      <c r="BH645" s="196">
        <f>IF(U645="sníž. přenesená",N645,0)</f>
        <v>0</v>
      </c>
      <c r="BI645" s="196">
        <f>IF(U645="nulová",N645,0)</f>
        <v>0</v>
      </c>
      <c r="BJ645" s="100" t="s">
        <v>22</v>
      </c>
      <c r="BK645" s="196">
        <f>ROUND(L645*K645,2)</f>
        <v>0</v>
      </c>
      <c r="BL645" s="100" t="s">
        <v>280</v>
      </c>
      <c r="BM645" s="100" t="s">
        <v>824</v>
      </c>
    </row>
    <row r="646" spans="2:47" s="110" customFormat="1" ht="22.5" customHeight="1">
      <c r="B646" s="111"/>
      <c r="C646" s="112"/>
      <c r="D646" s="112"/>
      <c r="E646" s="112"/>
      <c r="F646" s="338" t="s">
        <v>775</v>
      </c>
      <c r="G646" s="339"/>
      <c r="H646" s="339"/>
      <c r="I646" s="339"/>
      <c r="J646" s="112"/>
      <c r="K646" s="112"/>
      <c r="L646" s="247"/>
      <c r="M646" s="247"/>
      <c r="N646" s="112"/>
      <c r="O646" s="112"/>
      <c r="P646" s="112"/>
      <c r="Q646" s="112"/>
      <c r="R646" s="115"/>
      <c r="T646" s="233"/>
      <c r="U646" s="112"/>
      <c r="V646" s="112"/>
      <c r="W646" s="112"/>
      <c r="X646" s="112"/>
      <c r="Y646" s="112"/>
      <c r="Z646" s="112"/>
      <c r="AA646" s="234"/>
      <c r="AT646" s="100" t="s">
        <v>559</v>
      </c>
      <c r="AU646" s="100" t="s">
        <v>124</v>
      </c>
    </row>
    <row r="647" spans="2:65" s="110" customFormat="1" ht="44.25" customHeight="1">
      <c r="B647" s="111"/>
      <c r="C647" s="188" t="s">
        <v>825</v>
      </c>
      <c r="D647" s="188" t="s">
        <v>156</v>
      </c>
      <c r="E647" s="189" t="s">
        <v>826</v>
      </c>
      <c r="F647" s="316" t="s">
        <v>827</v>
      </c>
      <c r="G647" s="316"/>
      <c r="H647" s="316"/>
      <c r="I647" s="316"/>
      <c r="J647" s="190" t="s">
        <v>230</v>
      </c>
      <c r="K647" s="191">
        <v>1</v>
      </c>
      <c r="L647" s="317"/>
      <c r="M647" s="317"/>
      <c r="N647" s="318">
        <f>ROUND(L647*K647,2)</f>
        <v>0</v>
      </c>
      <c r="O647" s="318"/>
      <c r="P647" s="318"/>
      <c r="Q647" s="318"/>
      <c r="R647" s="115"/>
      <c r="T647" s="192" t="s">
        <v>5</v>
      </c>
      <c r="U647" s="193" t="s">
        <v>41</v>
      </c>
      <c r="V647" s="194">
        <v>0</v>
      </c>
      <c r="W647" s="194">
        <f>V647*K647</f>
        <v>0</v>
      </c>
      <c r="X647" s="194">
        <v>0</v>
      </c>
      <c r="Y647" s="194">
        <f>X647*K647</f>
        <v>0</v>
      </c>
      <c r="Z647" s="194">
        <v>0</v>
      </c>
      <c r="AA647" s="195">
        <f>Z647*K647</f>
        <v>0</v>
      </c>
      <c r="AR647" s="100" t="s">
        <v>280</v>
      </c>
      <c r="AT647" s="100" t="s">
        <v>156</v>
      </c>
      <c r="AU647" s="100" t="s">
        <v>124</v>
      </c>
      <c r="AY647" s="100" t="s">
        <v>155</v>
      </c>
      <c r="BE647" s="196">
        <f>IF(U647="základní",N647,0)</f>
        <v>0</v>
      </c>
      <c r="BF647" s="196">
        <f>IF(U647="snížená",N647,0)</f>
        <v>0</v>
      </c>
      <c r="BG647" s="196">
        <f>IF(U647="zákl. přenesená",N647,0)</f>
        <v>0</v>
      </c>
      <c r="BH647" s="196">
        <f>IF(U647="sníž. přenesená",N647,0)</f>
        <v>0</v>
      </c>
      <c r="BI647" s="196">
        <f>IF(U647="nulová",N647,0)</f>
        <v>0</v>
      </c>
      <c r="BJ647" s="100" t="s">
        <v>22</v>
      </c>
      <c r="BK647" s="196">
        <f>ROUND(L647*K647,2)</f>
        <v>0</v>
      </c>
      <c r="BL647" s="100" t="s">
        <v>280</v>
      </c>
      <c r="BM647" s="100" t="s">
        <v>828</v>
      </c>
    </row>
    <row r="648" spans="2:47" s="110" customFormat="1" ht="22.5" customHeight="1">
      <c r="B648" s="111"/>
      <c r="C648" s="112"/>
      <c r="D648" s="112"/>
      <c r="E648" s="112"/>
      <c r="F648" s="338" t="s">
        <v>775</v>
      </c>
      <c r="G648" s="339"/>
      <c r="H648" s="339"/>
      <c r="I648" s="339"/>
      <c r="J648" s="112"/>
      <c r="K648" s="112"/>
      <c r="L648" s="247"/>
      <c r="M648" s="247"/>
      <c r="N648" s="112"/>
      <c r="O648" s="112"/>
      <c r="P648" s="112"/>
      <c r="Q648" s="112"/>
      <c r="R648" s="115"/>
      <c r="T648" s="233"/>
      <c r="U648" s="112"/>
      <c r="V648" s="112"/>
      <c r="W648" s="112"/>
      <c r="X648" s="112"/>
      <c r="Y648" s="112"/>
      <c r="Z648" s="112"/>
      <c r="AA648" s="234"/>
      <c r="AT648" s="100" t="s">
        <v>559</v>
      </c>
      <c r="AU648" s="100" t="s">
        <v>124</v>
      </c>
    </row>
    <row r="649" spans="2:65" s="110" customFormat="1" ht="44.25" customHeight="1">
      <c r="B649" s="111"/>
      <c r="C649" s="188" t="s">
        <v>829</v>
      </c>
      <c r="D649" s="188" t="s">
        <v>156</v>
      </c>
      <c r="E649" s="189" t="s">
        <v>830</v>
      </c>
      <c r="F649" s="316" t="s">
        <v>831</v>
      </c>
      <c r="G649" s="316"/>
      <c r="H649" s="316"/>
      <c r="I649" s="316"/>
      <c r="J649" s="190" t="s">
        <v>230</v>
      </c>
      <c r="K649" s="191">
        <v>5</v>
      </c>
      <c r="L649" s="317"/>
      <c r="M649" s="317"/>
      <c r="N649" s="318">
        <f>ROUND(L649*K649,2)</f>
        <v>0</v>
      </c>
      <c r="O649" s="318"/>
      <c r="P649" s="318"/>
      <c r="Q649" s="318"/>
      <c r="R649" s="115"/>
      <c r="T649" s="192" t="s">
        <v>5</v>
      </c>
      <c r="U649" s="193" t="s">
        <v>41</v>
      </c>
      <c r="V649" s="194">
        <v>0</v>
      </c>
      <c r="W649" s="194">
        <f>V649*K649</f>
        <v>0</v>
      </c>
      <c r="X649" s="194">
        <v>0</v>
      </c>
      <c r="Y649" s="194">
        <f>X649*K649</f>
        <v>0</v>
      </c>
      <c r="Z649" s="194">
        <v>0</v>
      </c>
      <c r="AA649" s="195">
        <f>Z649*K649</f>
        <v>0</v>
      </c>
      <c r="AR649" s="100" t="s">
        <v>280</v>
      </c>
      <c r="AT649" s="100" t="s">
        <v>156</v>
      </c>
      <c r="AU649" s="100" t="s">
        <v>124</v>
      </c>
      <c r="AY649" s="100" t="s">
        <v>155</v>
      </c>
      <c r="BE649" s="196">
        <f>IF(U649="základní",N649,0)</f>
        <v>0</v>
      </c>
      <c r="BF649" s="196">
        <f>IF(U649="snížená",N649,0)</f>
        <v>0</v>
      </c>
      <c r="BG649" s="196">
        <f>IF(U649="zákl. přenesená",N649,0)</f>
        <v>0</v>
      </c>
      <c r="BH649" s="196">
        <f>IF(U649="sníž. přenesená",N649,0)</f>
        <v>0</v>
      </c>
      <c r="BI649" s="196">
        <f>IF(U649="nulová",N649,0)</f>
        <v>0</v>
      </c>
      <c r="BJ649" s="100" t="s">
        <v>22</v>
      </c>
      <c r="BK649" s="196">
        <f>ROUND(L649*K649,2)</f>
        <v>0</v>
      </c>
      <c r="BL649" s="100" t="s">
        <v>280</v>
      </c>
      <c r="BM649" s="100" t="s">
        <v>832</v>
      </c>
    </row>
    <row r="650" spans="2:47" s="110" customFormat="1" ht="22.5" customHeight="1">
      <c r="B650" s="111"/>
      <c r="C650" s="112"/>
      <c r="D650" s="112"/>
      <c r="E650" s="112"/>
      <c r="F650" s="338" t="s">
        <v>775</v>
      </c>
      <c r="G650" s="339"/>
      <c r="H650" s="339"/>
      <c r="I650" s="339"/>
      <c r="J650" s="112"/>
      <c r="K650" s="112"/>
      <c r="L650" s="247"/>
      <c r="M650" s="247"/>
      <c r="N650" s="112"/>
      <c r="O650" s="112"/>
      <c r="P650" s="112"/>
      <c r="Q650" s="112"/>
      <c r="R650" s="115"/>
      <c r="T650" s="233"/>
      <c r="U650" s="112"/>
      <c r="V650" s="112"/>
      <c r="W650" s="112"/>
      <c r="X650" s="112"/>
      <c r="Y650" s="112"/>
      <c r="Z650" s="112"/>
      <c r="AA650" s="234"/>
      <c r="AT650" s="100" t="s">
        <v>559</v>
      </c>
      <c r="AU650" s="100" t="s">
        <v>124</v>
      </c>
    </row>
    <row r="651" spans="2:65" s="110" customFormat="1" ht="44.25" customHeight="1">
      <c r="B651" s="111"/>
      <c r="C651" s="188" t="s">
        <v>833</v>
      </c>
      <c r="D651" s="188" t="s">
        <v>156</v>
      </c>
      <c r="E651" s="189" t="s">
        <v>834</v>
      </c>
      <c r="F651" s="316" t="s">
        <v>835</v>
      </c>
      <c r="G651" s="316"/>
      <c r="H651" s="316"/>
      <c r="I651" s="316"/>
      <c r="J651" s="190" t="s">
        <v>230</v>
      </c>
      <c r="K651" s="191">
        <v>1</v>
      </c>
      <c r="L651" s="317"/>
      <c r="M651" s="317"/>
      <c r="N651" s="318">
        <f>ROUND(L651*K651,2)</f>
        <v>0</v>
      </c>
      <c r="O651" s="318"/>
      <c r="P651" s="318"/>
      <c r="Q651" s="318"/>
      <c r="R651" s="115"/>
      <c r="T651" s="192" t="s">
        <v>5</v>
      </c>
      <c r="U651" s="193" t="s">
        <v>41</v>
      </c>
      <c r="V651" s="194">
        <v>0</v>
      </c>
      <c r="W651" s="194">
        <f>V651*K651</f>
        <v>0</v>
      </c>
      <c r="X651" s="194">
        <v>0</v>
      </c>
      <c r="Y651" s="194">
        <f>X651*K651</f>
        <v>0</v>
      </c>
      <c r="Z651" s="194">
        <v>0</v>
      </c>
      <c r="AA651" s="195">
        <f>Z651*K651</f>
        <v>0</v>
      </c>
      <c r="AR651" s="100" t="s">
        <v>280</v>
      </c>
      <c r="AT651" s="100" t="s">
        <v>156</v>
      </c>
      <c r="AU651" s="100" t="s">
        <v>124</v>
      </c>
      <c r="AY651" s="100" t="s">
        <v>155</v>
      </c>
      <c r="BE651" s="196">
        <f>IF(U651="základní",N651,0)</f>
        <v>0</v>
      </c>
      <c r="BF651" s="196">
        <f>IF(U651="snížená",N651,0)</f>
        <v>0</v>
      </c>
      <c r="BG651" s="196">
        <f>IF(U651="zákl. přenesená",N651,0)</f>
        <v>0</v>
      </c>
      <c r="BH651" s="196">
        <f>IF(U651="sníž. přenesená",N651,0)</f>
        <v>0</v>
      </c>
      <c r="BI651" s="196">
        <f>IF(U651="nulová",N651,0)</f>
        <v>0</v>
      </c>
      <c r="BJ651" s="100" t="s">
        <v>22</v>
      </c>
      <c r="BK651" s="196">
        <f>ROUND(L651*K651,2)</f>
        <v>0</v>
      </c>
      <c r="BL651" s="100" t="s">
        <v>280</v>
      </c>
      <c r="BM651" s="100" t="s">
        <v>836</v>
      </c>
    </row>
    <row r="652" spans="2:47" s="110" customFormat="1" ht="22.5" customHeight="1">
      <c r="B652" s="111"/>
      <c r="C652" s="112"/>
      <c r="D652" s="112"/>
      <c r="E652" s="112"/>
      <c r="F652" s="338" t="s">
        <v>775</v>
      </c>
      <c r="G652" s="339"/>
      <c r="H652" s="339"/>
      <c r="I652" s="339"/>
      <c r="J652" s="112"/>
      <c r="K652" s="112"/>
      <c r="L652" s="247"/>
      <c r="M652" s="247"/>
      <c r="N652" s="112"/>
      <c r="O652" s="112"/>
      <c r="P652" s="112"/>
      <c r="Q652" s="112"/>
      <c r="R652" s="115"/>
      <c r="T652" s="233"/>
      <c r="U652" s="112"/>
      <c r="V652" s="112"/>
      <c r="W652" s="112"/>
      <c r="X652" s="112"/>
      <c r="Y652" s="112"/>
      <c r="Z652" s="112"/>
      <c r="AA652" s="234"/>
      <c r="AT652" s="100" t="s">
        <v>559</v>
      </c>
      <c r="AU652" s="100" t="s">
        <v>124</v>
      </c>
    </row>
    <row r="653" spans="2:65" s="110" customFormat="1" ht="44.25" customHeight="1">
      <c r="B653" s="111"/>
      <c r="C653" s="188" t="s">
        <v>837</v>
      </c>
      <c r="D653" s="188" t="s">
        <v>156</v>
      </c>
      <c r="E653" s="189" t="s">
        <v>838</v>
      </c>
      <c r="F653" s="316" t="s">
        <v>839</v>
      </c>
      <c r="G653" s="316"/>
      <c r="H653" s="316"/>
      <c r="I653" s="316"/>
      <c r="J653" s="190" t="s">
        <v>230</v>
      </c>
      <c r="K653" s="191">
        <v>9</v>
      </c>
      <c r="L653" s="317"/>
      <c r="M653" s="317"/>
      <c r="N653" s="318">
        <f>ROUND(L653*K653,2)</f>
        <v>0</v>
      </c>
      <c r="O653" s="318"/>
      <c r="P653" s="318"/>
      <c r="Q653" s="318"/>
      <c r="R653" s="115"/>
      <c r="T653" s="192" t="s">
        <v>5</v>
      </c>
      <c r="U653" s="193" t="s">
        <v>41</v>
      </c>
      <c r="V653" s="194">
        <v>0</v>
      </c>
      <c r="W653" s="194">
        <f>V653*K653</f>
        <v>0</v>
      </c>
      <c r="X653" s="194">
        <v>0</v>
      </c>
      <c r="Y653" s="194">
        <f>X653*K653</f>
        <v>0</v>
      </c>
      <c r="Z653" s="194">
        <v>0</v>
      </c>
      <c r="AA653" s="195">
        <f>Z653*K653</f>
        <v>0</v>
      </c>
      <c r="AR653" s="100" t="s">
        <v>280</v>
      </c>
      <c r="AT653" s="100" t="s">
        <v>156</v>
      </c>
      <c r="AU653" s="100" t="s">
        <v>124</v>
      </c>
      <c r="AY653" s="100" t="s">
        <v>155</v>
      </c>
      <c r="BE653" s="196">
        <f>IF(U653="základní",N653,0)</f>
        <v>0</v>
      </c>
      <c r="BF653" s="196">
        <f>IF(U653="snížená",N653,0)</f>
        <v>0</v>
      </c>
      <c r="BG653" s="196">
        <f>IF(U653="zákl. přenesená",N653,0)</f>
        <v>0</v>
      </c>
      <c r="BH653" s="196">
        <f>IF(U653="sníž. přenesená",N653,0)</f>
        <v>0</v>
      </c>
      <c r="BI653" s="196">
        <f>IF(U653="nulová",N653,0)</f>
        <v>0</v>
      </c>
      <c r="BJ653" s="100" t="s">
        <v>22</v>
      </c>
      <c r="BK653" s="196">
        <f>ROUND(L653*K653,2)</f>
        <v>0</v>
      </c>
      <c r="BL653" s="100" t="s">
        <v>280</v>
      </c>
      <c r="BM653" s="100" t="s">
        <v>840</v>
      </c>
    </row>
    <row r="654" spans="2:47" s="110" customFormat="1" ht="22.5" customHeight="1">
      <c r="B654" s="111"/>
      <c r="C654" s="112"/>
      <c r="D654" s="112"/>
      <c r="E654" s="112"/>
      <c r="F654" s="338" t="s">
        <v>775</v>
      </c>
      <c r="G654" s="339"/>
      <c r="H654" s="339"/>
      <c r="I654" s="339"/>
      <c r="J654" s="112"/>
      <c r="K654" s="112"/>
      <c r="L654" s="247"/>
      <c r="M654" s="247"/>
      <c r="N654" s="112"/>
      <c r="O654" s="112"/>
      <c r="P654" s="112"/>
      <c r="Q654" s="112"/>
      <c r="R654" s="115"/>
      <c r="T654" s="233"/>
      <c r="U654" s="112"/>
      <c r="V654" s="112"/>
      <c r="W654" s="112"/>
      <c r="X654" s="112"/>
      <c r="Y654" s="112"/>
      <c r="Z654" s="112"/>
      <c r="AA654" s="234"/>
      <c r="AT654" s="100" t="s">
        <v>559</v>
      </c>
      <c r="AU654" s="100" t="s">
        <v>124</v>
      </c>
    </row>
    <row r="655" spans="2:65" s="110" customFormat="1" ht="44.25" customHeight="1">
      <c r="B655" s="111"/>
      <c r="C655" s="188" t="s">
        <v>841</v>
      </c>
      <c r="D655" s="188" t="s">
        <v>156</v>
      </c>
      <c r="E655" s="189" t="s">
        <v>842</v>
      </c>
      <c r="F655" s="316" t="s">
        <v>843</v>
      </c>
      <c r="G655" s="316"/>
      <c r="H655" s="316"/>
      <c r="I655" s="316"/>
      <c r="J655" s="190" t="s">
        <v>230</v>
      </c>
      <c r="K655" s="191">
        <v>3</v>
      </c>
      <c r="L655" s="317"/>
      <c r="M655" s="317"/>
      <c r="N655" s="318">
        <f>ROUND(L655*K655,2)</f>
        <v>0</v>
      </c>
      <c r="O655" s="318"/>
      <c r="P655" s="318"/>
      <c r="Q655" s="318"/>
      <c r="R655" s="115"/>
      <c r="T655" s="192" t="s">
        <v>5</v>
      </c>
      <c r="U655" s="193" t="s">
        <v>41</v>
      </c>
      <c r="V655" s="194">
        <v>0</v>
      </c>
      <c r="W655" s="194">
        <f>V655*K655</f>
        <v>0</v>
      </c>
      <c r="X655" s="194">
        <v>0</v>
      </c>
      <c r="Y655" s="194">
        <f>X655*K655</f>
        <v>0</v>
      </c>
      <c r="Z655" s="194">
        <v>0</v>
      </c>
      <c r="AA655" s="195">
        <f>Z655*K655</f>
        <v>0</v>
      </c>
      <c r="AR655" s="100" t="s">
        <v>280</v>
      </c>
      <c r="AT655" s="100" t="s">
        <v>156</v>
      </c>
      <c r="AU655" s="100" t="s">
        <v>124</v>
      </c>
      <c r="AY655" s="100" t="s">
        <v>155</v>
      </c>
      <c r="BE655" s="196">
        <f>IF(U655="základní",N655,0)</f>
        <v>0</v>
      </c>
      <c r="BF655" s="196">
        <f>IF(U655="snížená",N655,0)</f>
        <v>0</v>
      </c>
      <c r="BG655" s="196">
        <f>IF(U655="zákl. přenesená",N655,0)</f>
        <v>0</v>
      </c>
      <c r="BH655" s="196">
        <f>IF(U655="sníž. přenesená",N655,0)</f>
        <v>0</v>
      </c>
      <c r="BI655" s="196">
        <f>IF(U655="nulová",N655,0)</f>
        <v>0</v>
      </c>
      <c r="BJ655" s="100" t="s">
        <v>22</v>
      </c>
      <c r="BK655" s="196">
        <f>ROUND(L655*K655,2)</f>
        <v>0</v>
      </c>
      <c r="BL655" s="100" t="s">
        <v>280</v>
      </c>
      <c r="BM655" s="100" t="s">
        <v>844</v>
      </c>
    </row>
    <row r="656" spans="2:47" s="110" customFormat="1" ht="22.5" customHeight="1">
      <c r="B656" s="111"/>
      <c r="C656" s="112"/>
      <c r="D656" s="112"/>
      <c r="E656" s="112"/>
      <c r="F656" s="338" t="s">
        <v>775</v>
      </c>
      <c r="G656" s="339"/>
      <c r="H656" s="339"/>
      <c r="I656" s="339"/>
      <c r="J656" s="112"/>
      <c r="K656" s="112"/>
      <c r="L656" s="247"/>
      <c r="M656" s="247"/>
      <c r="N656" s="112"/>
      <c r="O656" s="112"/>
      <c r="P656" s="112"/>
      <c r="Q656" s="112"/>
      <c r="R656" s="115"/>
      <c r="T656" s="233"/>
      <c r="U656" s="112"/>
      <c r="V656" s="112"/>
      <c r="W656" s="112"/>
      <c r="X656" s="112"/>
      <c r="Y656" s="112"/>
      <c r="Z656" s="112"/>
      <c r="AA656" s="234"/>
      <c r="AT656" s="100" t="s">
        <v>559</v>
      </c>
      <c r="AU656" s="100" t="s">
        <v>124</v>
      </c>
    </row>
    <row r="657" spans="2:65" s="110" customFormat="1" ht="44.25" customHeight="1">
      <c r="B657" s="111"/>
      <c r="C657" s="188" t="s">
        <v>845</v>
      </c>
      <c r="D657" s="188" t="s">
        <v>156</v>
      </c>
      <c r="E657" s="189" t="s">
        <v>846</v>
      </c>
      <c r="F657" s="316" t="s">
        <v>839</v>
      </c>
      <c r="G657" s="316"/>
      <c r="H657" s="316"/>
      <c r="I657" s="316"/>
      <c r="J657" s="190" t="s">
        <v>230</v>
      </c>
      <c r="K657" s="191">
        <v>1</v>
      </c>
      <c r="L657" s="317"/>
      <c r="M657" s="317"/>
      <c r="N657" s="318">
        <f>ROUND(L657*K657,2)</f>
        <v>0</v>
      </c>
      <c r="O657" s="318"/>
      <c r="P657" s="318"/>
      <c r="Q657" s="318"/>
      <c r="R657" s="115"/>
      <c r="T657" s="192" t="s">
        <v>5</v>
      </c>
      <c r="U657" s="193" t="s">
        <v>41</v>
      </c>
      <c r="V657" s="194">
        <v>0</v>
      </c>
      <c r="W657" s="194">
        <f>V657*K657</f>
        <v>0</v>
      </c>
      <c r="X657" s="194">
        <v>0</v>
      </c>
      <c r="Y657" s="194">
        <f>X657*K657</f>
        <v>0</v>
      </c>
      <c r="Z657" s="194">
        <v>0</v>
      </c>
      <c r="AA657" s="195">
        <f>Z657*K657</f>
        <v>0</v>
      </c>
      <c r="AR657" s="100" t="s">
        <v>280</v>
      </c>
      <c r="AT657" s="100" t="s">
        <v>156</v>
      </c>
      <c r="AU657" s="100" t="s">
        <v>124</v>
      </c>
      <c r="AY657" s="100" t="s">
        <v>155</v>
      </c>
      <c r="BE657" s="196">
        <f>IF(U657="základní",N657,0)</f>
        <v>0</v>
      </c>
      <c r="BF657" s="196">
        <f>IF(U657="snížená",N657,0)</f>
        <v>0</v>
      </c>
      <c r="BG657" s="196">
        <f>IF(U657="zákl. přenesená",N657,0)</f>
        <v>0</v>
      </c>
      <c r="BH657" s="196">
        <f>IF(U657="sníž. přenesená",N657,0)</f>
        <v>0</v>
      </c>
      <c r="BI657" s="196">
        <f>IF(U657="nulová",N657,0)</f>
        <v>0</v>
      </c>
      <c r="BJ657" s="100" t="s">
        <v>22</v>
      </c>
      <c r="BK657" s="196">
        <f>ROUND(L657*K657,2)</f>
        <v>0</v>
      </c>
      <c r="BL657" s="100" t="s">
        <v>280</v>
      </c>
      <c r="BM657" s="100" t="s">
        <v>847</v>
      </c>
    </row>
    <row r="658" spans="2:47" s="110" customFormat="1" ht="22.5" customHeight="1">
      <c r="B658" s="111"/>
      <c r="C658" s="112"/>
      <c r="D658" s="112"/>
      <c r="E658" s="112"/>
      <c r="F658" s="338" t="s">
        <v>775</v>
      </c>
      <c r="G658" s="339"/>
      <c r="H658" s="339"/>
      <c r="I658" s="339"/>
      <c r="J658" s="112"/>
      <c r="K658" s="112"/>
      <c r="L658" s="247"/>
      <c r="M658" s="247"/>
      <c r="N658" s="112"/>
      <c r="O658" s="112"/>
      <c r="P658" s="112"/>
      <c r="Q658" s="112"/>
      <c r="R658" s="115"/>
      <c r="T658" s="233"/>
      <c r="U658" s="112"/>
      <c r="V658" s="112"/>
      <c r="W658" s="112"/>
      <c r="X658" s="112"/>
      <c r="Y658" s="112"/>
      <c r="Z658" s="112"/>
      <c r="AA658" s="234"/>
      <c r="AT658" s="100" t="s">
        <v>559</v>
      </c>
      <c r="AU658" s="100" t="s">
        <v>124</v>
      </c>
    </row>
    <row r="659" spans="2:65" s="110" customFormat="1" ht="31.5" customHeight="1">
      <c r="B659" s="111"/>
      <c r="C659" s="188" t="s">
        <v>848</v>
      </c>
      <c r="D659" s="188" t="s">
        <v>156</v>
      </c>
      <c r="E659" s="189" t="s">
        <v>849</v>
      </c>
      <c r="F659" s="316" t="s">
        <v>850</v>
      </c>
      <c r="G659" s="316"/>
      <c r="H659" s="316"/>
      <c r="I659" s="316"/>
      <c r="J659" s="190" t="s">
        <v>477</v>
      </c>
      <c r="K659" s="191">
        <v>2.1</v>
      </c>
      <c r="L659" s="317"/>
      <c r="M659" s="317"/>
      <c r="N659" s="318">
        <f>ROUND(L659*K659,2)</f>
        <v>0</v>
      </c>
      <c r="O659" s="318"/>
      <c r="P659" s="318"/>
      <c r="Q659" s="318"/>
      <c r="R659" s="115"/>
      <c r="T659" s="192" t="s">
        <v>5</v>
      </c>
      <c r="U659" s="193" t="s">
        <v>41</v>
      </c>
      <c r="V659" s="194">
        <v>0</v>
      </c>
      <c r="W659" s="194">
        <f>V659*K659</f>
        <v>0</v>
      </c>
      <c r="X659" s="194">
        <v>0</v>
      </c>
      <c r="Y659" s="194">
        <f>X659*K659</f>
        <v>0</v>
      </c>
      <c r="Z659" s="194">
        <v>0</v>
      </c>
      <c r="AA659" s="195">
        <f>Z659*K659</f>
        <v>0</v>
      </c>
      <c r="AR659" s="100" t="s">
        <v>280</v>
      </c>
      <c r="AT659" s="100" t="s">
        <v>156</v>
      </c>
      <c r="AU659" s="100" t="s">
        <v>124</v>
      </c>
      <c r="AY659" s="100" t="s">
        <v>155</v>
      </c>
      <c r="BE659" s="196">
        <f>IF(U659="základní",N659,0)</f>
        <v>0</v>
      </c>
      <c r="BF659" s="196">
        <f>IF(U659="snížená",N659,0)</f>
        <v>0</v>
      </c>
      <c r="BG659" s="196">
        <f>IF(U659="zákl. přenesená",N659,0)</f>
        <v>0</v>
      </c>
      <c r="BH659" s="196">
        <f>IF(U659="sníž. přenesená",N659,0)</f>
        <v>0</v>
      </c>
      <c r="BI659" s="196">
        <f>IF(U659="nulová",N659,0)</f>
        <v>0</v>
      </c>
      <c r="BJ659" s="100" t="s">
        <v>22</v>
      </c>
      <c r="BK659" s="196">
        <f>ROUND(L659*K659,2)</f>
        <v>0</v>
      </c>
      <c r="BL659" s="100" t="s">
        <v>280</v>
      </c>
      <c r="BM659" s="100" t="s">
        <v>851</v>
      </c>
    </row>
    <row r="660" spans="2:47" s="110" customFormat="1" ht="22.5" customHeight="1">
      <c r="B660" s="111"/>
      <c r="C660" s="112"/>
      <c r="D660" s="112"/>
      <c r="E660" s="112"/>
      <c r="F660" s="338" t="s">
        <v>775</v>
      </c>
      <c r="G660" s="339"/>
      <c r="H660" s="339"/>
      <c r="I660" s="339"/>
      <c r="J660" s="112"/>
      <c r="K660" s="112"/>
      <c r="L660" s="247"/>
      <c r="M660" s="247"/>
      <c r="N660" s="112"/>
      <c r="O660" s="112"/>
      <c r="P660" s="112"/>
      <c r="Q660" s="112"/>
      <c r="R660" s="115"/>
      <c r="T660" s="233"/>
      <c r="U660" s="112"/>
      <c r="V660" s="112"/>
      <c r="W660" s="112"/>
      <c r="X660" s="112"/>
      <c r="Y660" s="112"/>
      <c r="Z660" s="112"/>
      <c r="AA660" s="234"/>
      <c r="AT660" s="100" t="s">
        <v>559</v>
      </c>
      <c r="AU660" s="100" t="s">
        <v>124</v>
      </c>
    </row>
    <row r="661" spans="2:51" s="215" customFormat="1" ht="22.5" customHeight="1">
      <c r="B661" s="210"/>
      <c r="C661" s="211"/>
      <c r="D661" s="211"/>
      <c r="E661" s="212" t="s">
        <v>5</v>
      </c>
      <c r="F661" s="347" t="s">
        <v>852</v>
      </c>
      <c r="G661" s="348"/>
      <c r="H661" s="348"/>
      <c r="I661" s="348"/>
      <c r="J661" s="211"/>
      <c r="K661" s="213">
        <v>2.1</v>
      </c>
      <c r="L661" s="245"/>
      <c r="M661" s="245"/>
      <c r="N661" s="211"/>
      <c r="O661" s="211"/>
      <c r="P661" s="211"/>
      <c r="Q661" s="211"/>
      <c r="R661" s="214"/>
      <c r="T661" s="216"/>
      <c r="U661" s="211"/>
      <c r="V661" s="211"/>
      <c r="W661" s="211"/>
      <c r="X661" s="211"/>
      <c r="Y661" s="211"/>
      <c r="Z661" s="211"/>
      <c r="AA661" s="217"/>
      <c r="AT661" s="218" t="s">
        <v>217</v>
      </c>
      <c r="AU661" s="218" t="s">
        <v>124</v>
      </c>
      <c r="AV661" s="215" t="s">
        <v>124</v>
      </c>
      <c r="AW661" s="215" t="s">
        <v>34</v>
      </c>
      <c r="AX661" s="215" t="s">
        <v>22</v>
      </c>
      <c r="AY661" s="218" t="s">
        <v>155</v>
      </c>
    </row>
    <row r="662" spans="2:65" s="110" customFormat="1" ht="31.5" customHeight="1">
      <c r="B662" s="111"/>
      <c r="C662" s="188" t="s">
        <v>853</v>
      </c>
      <c r="D662" s="188" t="s">
        <v>156</v>
      </c>
      <c r="E662" s="189" t="s">
        <v>854</v>
      </c>
      <c r="F662" s="316" t="s">
        <v>855</v>
      </c>
      <c r="G662" s="316"/>
      <c r="H662" s="316"/>
      <c r="I662" s="316"/>
      <c r="J662" s="190" t="s">
        <v>214</v>
      </c>
      <c r="K662" s="191">
        <v>42</v>
      </c>
      <c r="L662" s="317"/>
      <c r="M662" s="317"/>
      <c r="N662" s="318">
        <f>ROUND(L662*K662,2)</f>
        <v>0</v>
      </c>
      <c r="O662" s="318"/>
      <c r="P662" s="318"/>
      <c r="Q662" s="318"/>
      <c r="R662" s="115"/>
      <c r="T662" s="192" t="s">
        <v>5</v>
      </c>
      <c r="U662" s="193" t="s">
        <v>41</v>
      </c>
      <c r="V662" s="194">
        <v>0</v>
      </c>
      <c r="W662" s="194">
        <f>V662*K662</f>
        <v>0</v>
      </c>
      <c r="X662" s="194">
        <v>0</v>
      </c>
      <c r="Y662" s="194">
        <f>X662*K662</f>
        <v>0</v>
      </c>
      <c r="Z662" s="194">
        <v>0</v>
      </c>
      <c r="AA662" s="195">
        <f>Z662*K662</f>
        <v>0</v>
      </c>
      <c r="AR662" s="100" t="s">
        <v>280</v>
      </c>
      <c r="AT662" s="100" t="s">
        <v>156</v>
      </c>
      <c r="AU662" s="100" t="s">
        <v>124</v>
      </c>
      <c r="AY662" s="100" t="s">
        <v>155</v>
      </c>
      <c r="BE662" s="196">
        <f>IF(U662="základní",N662,0)</f>
        <v>0</v>
      </c>
      <c r="BF662" s="196">
        <f>IF(U662="snížená",N662,0)</f>
        <v>0</v>
      </c>
      <c r="BG662" s="196">
        <f>IF(U662="zákl. přenesená",N662,0)</f>
        <v>0</v>
      </c>
      <c r="BH662" s="196">
        <f>IF(U662="sníž. přenesená",N662,0)</f>
        <v>0</v>
      </c>
      <c r="BI662" s="196">
        <f>IF(U662="nulová",N662,0)</f>
        <v>0</v>
      </c>
      <c r="BJ662" s="100" t="s">
        <v>22</v>
      </c>
      <c r="BK662" s="196">
        <f>ROUND(L662*K662,2)</f>
        <v>0</v>
      </c>
      <c r="BL662" s="100" t="s">
        <v>280</v>
      </c>
      <c r="BM662" s="100" t="s">
        <v>856</v>
      </c>
    </row>
    <row r="663" spans="2:47" s="110" customFormat="1" ht="22.5" customHeight="1">
      <c r="B663" s="111"/>
      <c r="C663" s="112"/>
      <c r="D663" s="112"/>
      <c r="E663" s="112"/>
      <c r="F663" s="338" t="s">
        <v>775</v>
      </c>
      <c r="G663" s="339"/>
      <c r="H663" s="339"/>
      <c r="I663" s="339"/>
      <c r="J663" s="112"/>
      <c r="K663" s="112"/>
      <c r="L663" s="247"/>
      <c r="M663" s="247"/>
      <c r="N663" s="112"/>
      <c r="O663" s="112"/>
      <c r="P663" s="112"/>
      <c r="Q663" s="112"/>
      <c r="R663" s="115"/>
      <c r="T663" s="233"/>
      <c r="U663" s="112"/>
      <c r="V663" s="112"/>
      <c r="W663" s="112"/>
      <c r="X663" s="112"/>
      <c r="Y663" s="112"/>
      <c r="Z663" s="112"/>
      <c r="AA663" s="234"/>
      <c r="AT663" s="100" t="s">
        <v>559</v>
      </c>
      <c r="AU663" s="100" t="s">
        <v>124</v>
      </c>
    </row>
    <row r="664" spans="2:51" s="206" customFormat="1" ht="22.5" customHeight="1">
      <c r="B664" s="201"/>
      <c r="C664" s="202"/>
      <c r="D664" s="202"/>
      <c r="E664" s="203" t="s">
        <v>5</v>
      </c>
      <c r="F664" s="349" t="s">
        <v>284</v>
      </c>
      <c r="G664" s="350"/>
      <c r="H664" s="350"/>
      <c r="I664" s="350"/>
      <c r="J664" s="202"/>
      <c r="K664" s="204" t="s">
        <v>5</v>
      </c>
      <c r="L664" s="244"/>
      <c r="M664" s="244"/>
      <c r="N664" s="202"/>
      <c r="O664" s="202"/>
      <c r="P664" s="202"/>
      <c r="Q664" s="202"/>
      <c r="R664" s="205"/>
      <c r="T664" s="207"/>
      <c r="U664" s="202"/>
      <c r="V664" s="202"/>
      <c r="W664" s="202"/>
      <c r="X664" s="202"/>
      <c r="Y664" s="202"/>
      <c r="Z664" s="202"/>
      <c r="AA664" s="208"/>
      <c r="AT664" s="209" t="s">
        <v>217</v>
      </c>
      <c r="AU664" s="209" t="s">
        <v>124</v>
      </c>
      <c r="AV664" s="206" t="s">
        <v>22</v>
      </c>
      <c r="AW664" s="206" t="s">
        <v>34</v>
      </c>
      <c r="AX664" s="206" t="s">
        <v>76</v>
      </c>
      <c r="AY664" s="209" t="s">
        <v>155</v>
      </c>
    </row>
    <row r="665" spans="2:51" s="215" customFormat="1" ht="22.5" customHeight="1">
      <c r="B665" s="210"/>
      <c r="C665" s="211"/>
      <c r="D665" s="211"/>
      <c r="E665" s="212" t="s">
        <v>5</v>
      </c>
      <c r="F665" s="347" t="s">
        <v>857</v>
      </c>
      <c r="G665" s="348"/>
      <c r="H665" s="348"/>
      <c r="I665" s="348"/>
      <c r="J665" s="211"/>
      <c r="K665" s="213">
        <v>42</v>
      </c>
      <c r="L665" s="245"/>
      <c r="M665" s="245"/>
      <c r="N665" s="211"/>
      <c r="O665" s="211"/>
      <c r="P665" s="211"/>
      <c r="Q665" s="211"/>
      <c r="R665" s="214"/>
      <c r="T665" s="216"/>
      <c r="U665" s="211"/>
      <c r="V665" s="211"/>
      <c r="W665" s="211"/>
      <c r="X665" s="211"/>
      <c r="Y665" s="211"/>
      <c r="Z665" s="211"/>
      <c r="AA665" s="217"/>
      <c r="AT665" s="218" t="s">
        <v>217</v>
      </c>
      <c r="AU665" s="218" t="s">
        <v>124</v>
      </c>
      <c r="AV665" s="215" t="s">
        <v>124</v>
      </c>
      <c r="AW665" s="215" t="s">
        <v>34</v>
      </c>
      <c r="AX665" s="215" t="s">
        <v>22</v>
      </c>
      <c r="AY665" s="218" t="s">
        <v>155</v>
      </c>
    </row>
    <row r="666" spans="2:65" s="110" customFormat="1" ht="31.5" customHeight="1">
      <c r="B666" s="111"/>
      <c r="C666" s="188" t="s">
        <v>858</v>
      </c>
      <c r="D666" s="188" t="s">
        <v>156</v>
      </c>
      <c r="E666" s="189" t="s">
        <v>859</v>
      </c>
      <c r="F666" s="316" t="s">
        <v>860</v>
      </c>
      <c r="G666" s="316"/>
      <c r="H666" s="316"/>
      <c r="I666" s="316"/>
      <c r="J666" s="190" t="s">
        <v>622</v>
      </c>
      <c r="K666" s="191">
        <v>5495.85</v>
      </c>
      <c r="L666" s="317"/>
      <c r="M666" s="317"/>
      <c r="N666" s="318">
        <f>ROUND(L666*K666,2)</f>
        <v>0</v>
      </c>
      <c r="O666" s="318"/>
      <c r="P666" s="318"/>
      <c r="Q666" s="318"/>
      <c r="R666" s="115"/>
      <c r="T666" s="192" t="s">
        <v>5</v>
      </c>
      <c r="U666" s="193" t="s">
        <v>41</v>
      </c>
      <c r="V666" s="194">
        <v>0</v>
      </c>
      <c r="W666" s="194">
        <f>V666*K666</f>
        <v>0</v>
      </c>
      <c r="X666" s="194">
        <v>0</v>
      </c>
      <c r="Y666" s="194">
        <f>X666*K666</f>
        <v>0</v>
      </c>
      <c r="Z666" s="194">
        <v>0</v>
      </c>
      <c r="AA666" s="195">
        <f>Z666*K666</f>
        <v>0</v>
      </c>
      <c r="AR666" s="100" t="s">
        <v>280</v>
      </c>
      <c r="AT666" s="100" t="s">
        <v>156</v>
      </c>
      <c r="AU666" s="100" t="s">
        <v>124</v>
      </c>
      <c r="AY666" s="100" t="s">
        <v>155</v>
      </c>
      <c r="BE666" s="196">
        <f>IF(U666="základní",N666,0)</f>
        <v>0</v>
      </c>
      <c r="BF666" s="196">
        <f>IF(U666="snížená",N666,0)</f>
        <v>0</v>
      </c>
      <c r="BG666" s="196">
        <f>IF(U666="zákl. přenesená",N666,0)</f>
        <v>0</v>
      </c>
      <c r="BH666" s="196">
        <f>IF(U666="sníž. přenesená",N666,0)</f>
        <v>0</v>
      </c>
      <c r="BI666" s="196">
        <f>IF(U666="nulová",N666,0)</f>
        <v>0</v>
      </c>
      <c r="BJ666" s="100" t="s">
        <v>22</v>
      </c>
      <c r="BK666" s="196">
        <f>ROUND(L666*K666,2)</f>
        <v>0</v>
      </c>
      <c r="BL666" s="100" t="s">
        <v>280</v>
      </c>
      <c r="BM666" s="100" t="s">
        <v>861</v>
      </c>
    </row>
    <row r="667" spans="2:63" s="180" customFormat="1" ht="29.85" customHeight="1">
      <c r="B667" s="176"/>
      <c r="C667" s="177"/>
      <c r="D667" s="187" t="s">
        <v>199</v>
      </c>
      <c r="E667" s="187"/>
      <c r="F667" s="187"/>
      <c r="G667" s="187"/>
      <c r="H667" s="187"/>
      <c r="I667" s="187"/>
      <c r="J667" s="187"/>
      <c r="K667" s="187"/>
      <c r="L667" s="200"/>
      <c r="M667" s="200"/>
      <c r="N667" s="314">
        <f>BK667</f>
        <v>0</v>
      </c>
      <c r="O667" s="315"/>
      <c r="P667" s="315"/>
      <c r="Q667" s="315"/>
      <c r="R667" s="179"/>
      <c r="T667" s="181"/>
      <c r="U667" s="177"/>
      <c r="V667" s="177"/>
      <c r="W667" s="182">
        <f>SUM(W668:W713)</f>
        <v>0</v>
      </c>
      <c r="X667" s="177"/>
      <c r="Y667" s="182">
        <f>SUM(Y668:Y713)</f>
        <v>0</v>
      </c>
      <c r="Z667" s="177"/>
      <c r="AA667" s="183">
        <f>SUM(AA668:AA713)</f>
        <v>0</v>
      </c>
      <c r="AR667" s="184" t="s">
        <v>124</v>
      </c>
      <c r="AT667" s="185" t="s">
        <v>75</v>
      </c>
      <c r="AU667" s="185" t="s">
        <v>22</v>
      </c>
      <c r="AY667" s="184" t="s">
        <v>155</v>
      </c>
      <c r="BK667" s="186">
        <f>SUM(BK668:BK713)</f>
        <v>0</v>
      </c>
    </row>
    <row r="668" spans="2:65" s="110" customFormat="1" ht="31.5" customHeight="1">
      <c r="B668" s="111"/>
      <c r="C668" s="188" t="s">
        <v>862</v>
      </c>
      <c r="D668" s="188" t="s">
        <v>156</v>
      </c>
      <c r="E668" s="189" t="s">
        <v>863</v>
      </c>
      <c r="F668" s="316" t="s">
        <v>864</v>
      </c>
      <c r="G668" s="316"/>
      <c r="H668" s="316"/>
      <c r="I668" s="316"/>
      <c r="J668" s="190" t="s">
        <v>230</v>
      </c>
      <c r="K668" s="191">
        <v>3</v>
      </c>
      <c r="L668" s="317"/>
      <c r="M668" s="317"/>
      <c r="N668" s="318">
        <f>ROUND(L668*K668,2)</f>
        <v>0</v>
      </c>
      <c r="O668" s="318"/>
      <c r="P668" s="318"/>
      <c r="Q668" s="318"/>
      <c r="R668" s="115"/>
      <c r="T668" s="192" t="s">
        <v>5</v>
      </c>
      <c r="U668" s="193" t="s">
        <v>41</v>
      </c>
      <c r="V668" s="194">
        <v>0</v>
      </c>
      <c r="W668" s="194">
        <f>V668*K668</f>
        <v>0</v>
      </c>
      <c r="X668" s="194">
        <v>0</v>
      </c>
      <c r="Y668" s="194">
        <f>X668*K668</f>
        <v>0</v>
      </c>
      <c r="Z668" s="194">
        <v>0</v>
      </c>
      <c r="AA668" s="195">
        <f>Z668*K668</f>
        <v>0</v>
      </c>
      <c r="AR668" s="100" t="s">
        <v>280</v>
      </c>
      <c r="AT668" s="100" t="s">
        <v>156</v>
      </c>
      <c r="AU668" s="100" t="s">
        <v>124</v>
      </c>
      <c r="AY668" s="100" t="s">
        <v>155</v>
      </c>
      <c r="BE668" s="196">
        <f>IF(U668="základní",N668,0)</f>
        <v>0</v>
      </c>
      <c r="BF668" s="196">
        <f>IF(U668="snížená",N668,0)</f>
        <v>0</v>
      </c>
      <c r="BG668" s="196">
        <f>IF(U668="zákl. přenesená",N668,0)</f>
        <v>0</v>
      </c>
      <c r="BH668" s="196">
        <f>IF(U668="sníž. přenesená",N668,0)</f>
        <v>0</v>
      </c>
      <c r="BI668" s="196">
        <f>IF(U668="nulová",N668,0)</f>
        <v>0</v>
      </c>
      <c r="BJ668" s="100" t="s">
        <v>22</v>
      </c>
      <c r="BK668" s="196">
        <f>ROUND(L668*K668,2)</f>
        <v>0</v>
      </c>
      <c r="BL668" s="100" t="s">
        <v>280</v>
      </c>
      <c r="BM668" s="100" t="s">
        <v>865</v>
      </c>
    </row>
    <row r="669" spans="2:47" s="110" customFormat="1" ht="22.5" customHeight="1">
      <c r="B669" s="111"/>
      <c r="C669" s="112"/>
      <c r="D669" s="112"/>
      <c r="E669" s="112"/>
      <c r="F669" s="338" t="s">
        <v>775</v>
      </c>
      <c r="G669" s="339"/>
      <c r="H669" s="339"/>
      <c r="I669" s="339"/>
      <c r="J669" s="112"/>
      <c r="K669" s="112"/>
      <c r="L669" s="247"/>
      <c r="M669" s="247"/>
      <c r="N669" s="112"/>
      <c r="O669" s="112"/>
      <c r="P669" s="112"/>
      <c r="Q669" s="112"/>
      <c r="R669" s="115"/>
      <c r="T669" s="233"/>
      <c r="U669" s="112"/>
      <c r="V669" s="112"/>
      <c r="W669" s="112"/>
      <c r="X669" s="112"/>
      <c r="Y669" s="112"/>
      <c r="Z669" s="112"/>
      <c r="AA669" s="234"/>
      <c r="AT669" s="100" t="s">
        <v>559</v>
      </c>
      <c r="AU669" s="100" t="s">
        <v>124</v>
      </c>
    </row>
    <row r="670" spans="2:65" s="110" customFormat="1" ht="31.5" customHeight="1">
      <c r="B670" s="111"/>
      <c r="C670" s="188" t="s">
        <v>866</v>
      </c>
      <c r="D670" s="188" t="s">
        <v>156</v>
      </c>
      <c r="E670" s="189" t="s">
        <v>867</v>
      </c>
      <c r="F670" s="316" t="s">
        <v>868</v>
      </c>
      <c r="G670" s="316"/>
      <c r="H670" s="316"/>
      <c r="I670" s="316"/>
      <c r="J670" s="190" t="s">
        <v>230</v>
      </c>
      <c r="K670" s="191">
        <v>5</v>
      </c>
      <c r="L670" s="317"/>
      <c r="M670" s="317"/>
      <c r="N670" s="318">
        <f>ROUND(L670*K670,2)</f>
        <v>0</v>
      </c>
      <c r="O670" s="318"/>
      <c r="P670" s="318"/>
      <c r="Q670" s="318"/>
      <c r="R670" s="115"/>
      <c r="T670" s="192" t="s">
        <v>5</v>
      </c>
      <c r="U670" s="193" t="s">
        <v>41</v>
      </c>
      <c r="V670" s="194">
        <v>0</v>
      </c>
      <c r="W670" s="194">
        <f>V670*K670</f>
        <v>0</v>
      </c>
      <c r="X670" s="194">
        <v>0</v>
      </c>
      <c r="Y670" s="194">
        <f>X670*K670</f>
        <v>0</v>
      </c>
      <c r="Z670" s="194">
        <v>0</v>
      </c>
      <c r="AA670" s="195">
        <f>Z670*K670</f>
        <v>0</v>
      </c>
      <c r="AR670" s="100" t="s">
        <v>280</v>
      </c>
      <c r="AT670" s="100" t="s">
        <v>156</v>
      </c>
      <c r="AU670" s="100" t="s">
        <v>124</v>
      </c>
      <c r="AY670" s="100" t="s">
        <v>155</v>
      </c>
      <c r="BE670" s="196">
        <f>IF(U670="základní",N670,0)</f>
        <v>0</v>
      </c>
      <c r="BF670" s="196">
        <f>IF(U670="snížená",N670,0)</f>
        <v>0</v>
      </c>
      <c r="BG670" s="196">
        <f>IF(U670="zákl. přenesená",N670,0)</f>
        <v>0</v>
      </c>
      <c r="BH670" s="196">
        <f>IF(U670="sníž. přenesená",N670,0)</f>
        <v>0</v>
      </c>
      <c r="BI670" s="196">
        <f>IF(U670="nulová",N670,0)</f>
        <v>0</v>
      </c>
      <c r="BJ670" s="100" t="s">
        <v>22</v>
      </c>
      <c r="BK670" s="196">
        <f>ROUND(L670*K670,2)</f>
        <v>0</v>
      </c>
      <c r="BL670" s="100" t="s">
        <v>280</v>
      </c>
      <c r="BM670" s="100" t="s">
        <v>869</v>
      </c>
    </row>
    <row r="671" spans="2:47" s="110" customFormat="1" ht="22.5" customHeight="1">
      <c r="B671" s="111"/>
      <c r="C671" s="112"/>
      <c r="D671" s="112"/>
      <c r="E671" s="112"/>
      <c r="F671" s="338" t="s">
        <v>775</v>
      </c>
      <c r="G671" s="339"/>
      <c r="H671" s="339"/>
      <c r="I671" s="339"/>
      <c r="J671" s="112"/>
      <c r="K671" s="112"/>
      <c r="L671" s="247"/>
      <c r="M671" s="247"/>
      <c r="N671" s="112"/>
      <c r="O671" s="112"/>
      <c r="P671" s="112"/>
      <c r="Q671" s="112"/>
      <c r="R671" s="115"/>
      <c r="T671" s="233"/>
      <c r="U671" s="112"/>
      <c r="V671" s="112"/>
      <c r="W671" s="112"/>
      <c r="X671" s="112"/>
      <c r="Y671" s="112"/>
      <c r="Z671" s="112"/>
      <c r="AA671" s="234"/>
      <c r="AT671" s="100" t="s">
        <v>559</v>
      </c>
      <c r="AU671" s="100" t="s">
        <v>124</v>
      </c>
    </row>
    <row r="672" spans="2:65" s="110" customFormat="1" ht="44.25" customHeight="1">
      <c r="B672" s="111"/>
      <c r="C672" s="188" t="s">
        <v>870</v>
      </c>
      <c r="D672" s="188" t="s">
        <v>156</v>
      </c>
      <c r="E672" s="189" t="s">
        <v>871</v>
      </c>
      <c r="F672" s="316" t="s">
        <v>872</v>
      </c>
      <c r="G672" s="316"/>
      <c r="H672" s="316"/>
      <c r="I672" s="316"/>
      <c r="J672" s="190" t="s">
        <v>230</v>
      </c>
      <c r="K672" s="191">
        <v>1</v>
      </c>
      <c r="L672" s="317"/>
      <c r="M672" s="317"/>
      <c r="N672" s="318">
        <f>ROUND(L672*K672,2)</f>
        <v>0</v>
      </c>
      <c r="O672" s="318"/>
      <c r="P672" s="318"/>
      <c r="Q672" s="318"/>
      <c r="R672" s="115"/>
      <c r="T672" s="192" t="s">
        <v>5</v>
      </c>
      <c r="U672" s="193" t="s">
        <v>41</v>
      </c>
      <c r="V672" s="194">
        <v>0</v>
      </c>
      <c r="W672" s="194">
        <f>V672*K672</f>
        <v>0</v>
      </c>
      <c r="X672" s="194">
        <v>0</v>
      </c>
      <c r="Y672" s="194">
        <f>X672*K672</f>
        <v>0</v>
      </c>
      <c r="Z672" s="194">
        <v>0</v>
      </c>
      <c r="AA672" s="195">
        <f>Z672*K672</f>
        <v>0</v>
      </c>
      <c r="AR672" s="100" t="s">
        <v>280</v>
      </c>
      <c r="AT672" s="100" t="s">
        <v>156</v>
      </c>
      <c r="AU672" s="100" t="s">
        <v>124</v>
      </c>
      <c r="AY672" s="100" t="s">
        <v>155</v>
      </c>
      <c r="BE672" s="196">
        <f>IF(U672="základní",N672,0)</f>
        <v>0</v>
      </c>
      <c r="BF672" s="196">
        <f>IF(U672="snížená",N672,0)</f>
        <v>0</v>
      </c>
      <c r="BG672" s="196">
        <f>IF(U672="zákl. přenesená",N672,0)</f>
        <v>0</v>
      </c>
      <c r="BH672" s="196">
        <f>IF(U672="sníž. přenesená",N672,0)</f>
        <v>0</v>
      </c>
      <c r="BI672" s="196">
        <f>IF(U672="nulová",N672,0)</f>
        <v>0</v>
      </c>
      <c r="BJ672" s="100" t="s">
        <v>22</v>
      </c>
      <c r="BK672" s="196">
        <f>ROUND(L672*K672,2)</f>
        <v>0</v>
      </c>
      <c r="BL672" s="100" t="s">
        <v>280</v>
      </c>
      <c r="BM672" s="100" t="s">
        <v>873</v>
      </c>
    </row>
    <row r="673" spans="2:47" s="110" customFormat="1" ht="22.5" customHeight="1">
      <c r="B673" s="111"/>
      <c r="C673" s="112"/>
      <c r="D673" s="112"/>
      <c r="E673" s="112"/>
      <c r="F673" s="338" t="s">
        <v>775</v>
      </c>
      <c r="G673" s="339"/>
      <c r="H673" s="339"/>
      <c r="I673" s="339"/>
      <c r="J673" s="112"/>
      <c r="K673" s="112"/>
      <c r="L673" s="247"/>
      <c r="M673" s="247"/>
      <c r="N673" s="112"/>
      <c r="O673" s="112"/>
      <c r="P673" s="112"/>
      <c r="Q673" s="112"/>
      <c r="R673" s="115"/>
      <c r="T673" s="233"/>
      <c r="U673" s="112"/>
      <c r="V673" s="112"/>
      <c r="W673" s="112"/>
      <c r="X673" s="112"/>
      <c r="Y673" s="112"/>
      <c r="Z673" s="112"/>
      <c r="AA673" s="234"/>
      <c r="AT673" s="100" t="s">
        <v>559</v>
      </c>
      <c r="AU673" s="100" t="s">
        <v>124</v>
      </c>
    </row>
    <row r="674" spans="2:65" s="110" customFormat="1" ht="31.5" customHeight="1">
      <c r="B674" s="111"/>
      <c r="C674" s="188" t="s">
        <v>874</v>
      </c>
      <c r="D674" s="188" t="s">
        <v>156</v>
      </c>
      <c r="E674" s="189" t="s">
        <v>875</v>
      </c>
      <c r="F674" s="316" t="s">
        <v>876</v>
      </c>
      <c r="G674" s="316"/>
      <c r="H674" s="316"/>
      <c r="I674" s="316"/>
      <c r="J674" s="190" t="s">
        <v>230</v>
      </c>
      <c r="K674" s="191">
        <v>1</v>
      </c>
      <c r="L674" s="317"/>
      <c r="M674" s="317"/>
      <c r="N674" s="318">
        <f>ROUND(L674*K674,2)</f>
        <v>0</v>
      </c>
      <c r="O674" s="318"/>
      <c r="P674" s="318"/>
      <c r="Q674" s="318"/>
      <c r="R674" s="115"/>
      <c r="T674" s="192" t="s">
        <v>5</v>
      </c>
      <c r="U674" s="193" t="s">
        <v>41</v>
      </c>
      <c r="V674" s="194">
        <v>0</v>
      </c>
      <c r="W674" s="194">
        <f>V674*K674</f>
        <v>0</v>
      </c>
      <c r="X674" s="194">
        <v>0</v>
      </c>
      <c r="Y674" s="194">
        <f>X674*K674</f>
        <v>0</v>
      </c>
      <c r="Z674" s="194">
        <v>0</v>
      </c>
      <c r="AA674" s="195">
        <f>Z674*K674</f>
        <v>0</v>
      </c>
      <c r="AR674" s="100" t="s">
        <v>280</v>
      </c>
      <c r="AT674" s="100" t="s">
        <v>156</v>
      </c>
      <c r="AU674" s="100" t="s">
        <v>124</v>
      </c>
      <c r="AY674" s="100" t="s">
        <v>155</v>
      </c>
      <c r="BE674" s="196">
        <f>IF(U674="základní",N674,0)</f>
        <v>0</v>
      </c>
      <c r="BF674" s="196">
        <f>IF(U674="snížená",N674,0)</f>
        <v>0</v>
      </c>
      <c r="BG674" s="196">
        <f>IF(U674="zákl. přenesená",N674,0)</f>
        <v>0</v>
      </c>
      <c r="BH674" s="196">
        <f>IF(U674="sníž. přenesená",N674,0)</f>
        <v>0</v>
      </c>
      <c r="BI674" s="196">
        <f>IF(U674="nulová",N674,0)</f>
        <v>0</v>
      </c>
      <c r="BJ674" s="100" t="s">
        <v>22</v>
      </c>
      <c r="BK674" s="196">
        <f>ROUND(L674*K674,2)</f>
        <v>0</v>
      </c>
      <c r="BL674" s="100" t="s">
        <v>280</v>
      </c>
      <c r="BM674" s="100" t="s">
        <v>877</v>
      </c>
    </row>
    <row r="675" spans="2:47" s="110" customFormat="1" ht="22.5" customHeight="1">
      <c r="B675" s="111"/>
      <c r="C675" s="112"/>
      <c r="D675" s="112"/>
      <c r="E675" s="112"/>
      <c r="F675" s="338" t="s">
        <v>775</v>
      </c>
      <c r="G675" s="339"/>
      <c r="H675" s="339"/>
      <c r="I675" s="339"/>
      <c r="J675" s="112"/>
      <c r="K675" s="112"/>
      <c r="L675" s="247"/>
      <c r="M675" s="247"/>
      <c r="N675" s="112"/>
      <c r="O675" s="112"/>
      <c r="P675" s="112"/>
      <c r="Q675" s="112"/>
      <c r="R675" s="115"/>
      <c r="T675" s="233"/>
      <c r="U675" s="112"/>
      <c r="V675" s="112"/>
      <c r="W675" s="112"/>
      <c r="X675" s="112"/>
      <c r="Y675" s="112"/>
      <c r="Z675" s="112"/>
      <c r="AA675" s="234"/>
      <c r="AT675" s="100" t="s">
        <v>559</v>
      </c>
      <c r="AU675" s="100" t="s">
        <v>124</v>
      </c>
    </row>
    <row r="676" spans="2:65" s="110" customFormat="1" ht="31.5" customHeight="1">
      <c r="B676" s="111"/>
      <c r="C676" s="188" t="s">
        <v>878</v>
      </c>
      <c r="D676" s="188" t="s">
        <v>156</v>
      </c>
      <c r="E676" s="189" t="s">
        <v>879</v>
      </c>
      <c r="F676" s="316" t="s">
        <v>880</v>
      </c>
      <c r="G676" s="316"/>
      <c r="H676" s="316"/>
      <c r="I676" s="316"/>
      <c r="J676" s="190" t="s">
        <v>230</v>
      </c>
      <c r="K676" s="191">
        <v>1</v>
      </c>
      <c r="L676" s="317"/>
      <c r="M676" s="317"/>
      <c r="N676" s="318">
        <f>ROUND(L676*K676,2)</f>
        <v>0</v>
      </c>
      <c r="O676" s="318"/>
      <c r="P676" s="318"/>
      <c r="Q676" s="318"/>
      <c r="R676" s="115"/>
      <c r="T676" s="192" t="s">
        <v>5</v>
      </c>
      <c r="U676" s="193" t="s">
        <v>41</v>
      </c>
      <c r="V676" s="194">
        <v>0</v>
      </c>
      <c r="W676" s="194">
        <f>V676*K676</f>
        <v>0</v>
      </c>
      <c r="X676" s="194">
        <v>0</v>
      </c>
      <c r="Y676" s="194">
        <f>X676*K676</f>
        <v>0</v>
      </c>
      <c r="Z676" s="194">
        <v>0</v>
      </c>
      <c r="AA676" s="195">
        <f>Z676*K676</f>
        <v>0</v>
      </c>
      <c r="AR676" s="100" t="s">
        <v>280</v>
      </c>
      <c r="AT676" s="100" t="s">
        <v>156</v>
      </c>
      <c r="AU676" s="100" t="s">
        <v>124</v>
      </c>
      <c r="AY676" s="100" t="s">
        <v>155</v>
      </c>
      <c r="BE676" s="196">
        <f>IF(U676="základní",N676,0)</f>
        <v>0</v>
      </c>
      <c r="BF676" s="196">
        <f>IF(U676="snížená",N676,0)</f>
        <v>0</v>
      </c>
      <c r="BG676" s="196">
        <f>IF(U676="zákl. přenesená",N676,0)</f>
        <v>0</v>
      </c>
      <c r="BH676" s="196">
        <f>IF(U676="sníž. přenesená",N676,0)</f>
        <v>0</v>
      </c>
      <c r="BI676" s="196">
        <f>IF(U676="nulová",N676,0)</f>
        <v>0</v>
      </c>
      <c r="BJ676" s="100" t="s">
        <v>22</v>
      </c>
      <c r="BK676" s="196">
        <f>ROUND(L676*K676,2)</f>
        <v>0</v>
      </c>
      <c r="BL676" s="100" t="s">
        <v>280</v>
      </c>
      <c r="BM676" s="100" t="s">
        <v>881</v>
      </c>
    </row>
    <row r="677" spans="2:47" s="110" customFormat="1" ht="22.5" customHeight="1">
      <c r="B677" s="111"/>
      <c r="C677" s="112"/>
      <c r="D677" s="112"/>
      <c r="E677" s="112"/>
      <c r="F677" s="338" t="s">
        <v>775</v>
      </c>
      <c r="G677" s="339"/>
      <c r="H677" s="339"/>
      <c r="I677" s="339"/>
      <c r="J677" s="112"/>
      <c r="K677" s="112"/>
      <c r="L677" s="247"/>
      <c r="M677" s="247"/>
      <c r="N677" s="112"/>
      <c r="O677" s="112"/>
      <c r="P677" s="112"/>
      <c r="Q677" s="112"/>
      <c r="R677" s="115"/>
      <c r="T677" s="233"/>
      <c r="U677" s="112"/>
      <c r="V677" s="112"/>
      <c r="W677" s="112"/>
      <c r="X677" s="112"/>
      <c r="Y677" s="112"/>
      <c r="Z677" s="112"/>
      <c r="AA677" s="234"/>
      <c r="AT677" s="100" t="s">
        <v>559</v>
      </c>
      <c r="AU677" s="100" t="s">
        <v>124</v>
      </c>
    </row>
    <row r="678" spans="2:65" s="110" customFormat="1" ht="31.5" customHeight="1">
      <c r="B678" s="111"/>
      <c r="C678" s="188" t="s">
        <v>882</v>
      </c>
      <c r="D678" s="188" t="s">
        <v>156</v>
      </c>
      <c r="E678" s="189" t="s">
        <v>883</v>
      </c>
      <c r="F678" s="316" t="s">
        <v>884</v>
      </c>
      <c r="G678" s="316"/>
      <c r="H678" s="316"/>
      <c r="I678" s="316"/>
      <c r="J678" s="190" t="s">
        <v>230</v>
      </c>
      <c r="K678" s="191">
        <v>3</v>
      </c>
      <c r="L678" s="317"/>
      <c r="M678" s="317"/>
      <c r="N678" s="318">
        <f>ROUND(L678*K678,2)</f>
        <v>0</v>
      </c>
      <c r="O678" s="318"/>
      <c r="P678" s="318"/>
      <c r="Q678" s="318"/>
      <c r="R678" s="115"/>
      <c r="T678" s="192" t="s">
        <v>5</v>
      </c>
      <c r="U678" s="193" t="s">
        <v>41</v>
      </c>
      <c r="V678" s="194">
        <v>0</v>
      </c>
      <c r="W678" s="194">
        <f>V678*K678</f>
        <v>0</v>
      </c>
      <c r="X678" s="194">
        <v>0</v>
      </c>
      <c r="Y678" s="194">
        <f>X678*K678</f>
        <v>0</v>
      </c>
      <c r="Z678" s="194">
        <v>0</v>
      </c>
      <c r="AA678" s="195">
        <f>Z678*K678</f>
        <v>0</v>
      </c>
      <c r="AR678" s="100" t="s">
        <v>280</v>
      </c>
      <c r="AT678" s="100" t="s">
        <v>156</v>
      </c>
      <c r="AU678" s="100" t="s">
        <v>124</v>
      </c>
      <c r="AY678" s="100" t="s">
        <v>155</v>
      </c>
      <c r="BE678" s="196">
        <f>IF(U678="základní",N678,0)</f>
        <v>0</v>
      </c>
      <c r="BF678" s="196">
        <f>IF(U678="snížená",N678,0)</f>
        <v>0</v>
      </c>
      <c r="BG678" s="196">
        <f>IF(U678="zákl. přenesená",N678,0)</f>
        <v>0</v>
      </c>
      <c r="BH678" s="196">
        <f>IF(U678="sníž. přenesená",N678,0)</f>
        <v>0</v>
      </c>
      <c r="BI678" s="196">
        <f>IF(U678="nulová",N678,0)</f>
        <v>0</v>
      </c>
      <c r="BJ678" s="100" t="s">
        <v>22</v>
      </c>
      <c r="BK678" s="196">
        <f>ROUND(L678*K678,2)</f>
        <v>0</v>
      </c>
      <c r="BL678" s="100" t="s">
        <v>280</v>
      </c>
      <c r="BM678" s="100" t="s">
        <v>885</v>
      </c>
    </row>
    <row r="679" spans="2:47" s="110" customFormat="1" ht="22.5" customHeight="1">
      <c r="B679" s="111"/>
      <c r="C679" s="112"/>
      <c r="D679" s="112"/>
      <c r="E679" s="112"/>
      <c r="F679" s="338" t="s">
        <v>775</v>
      </c>
      <c r="G679" s="339"/>
      <c r="H679" s="339"/>
      <c r="I679" s="339"/>
      <c r="J679" s="112"/>
      <c r="K679" s="112"/>
      <c r="L679" s="247"/>
      <c r="M679" s="247"/>
      <c r="N679" s="112"/>
      <c r="O679" s="112"/>
      <c r="P679" s="112"/>
      <c r="Q679" s="112"/>
      <c r="R679" s="115"/>
      <c r="T679" s="233"/>
      <c r="U679" s="112"/>
      <c r="V679" s="112"/>
      <c r="W679" s="112"/>
      <c r="X679" s="112"/>
      <c r="Y679" s="112"/>
      <c r="Z679" s="112"/>
      <c r="AA679" s="234"/>
      <c r="AT679" s="100" t="s">
        <v>559</v>
      </c>
      <c r="AU679" s="100" t="s">
        <v>124</v>
      </c>
    </row>
    <row r="680" spans="2:65" s="110" customFormat="1" ht="31.5" customHeight="1">
      <c r="B680" s="111"/>
      <c r="C680" s="188" t="s">
        <v>886</v>
      </c>
      <c r="D680" s="188" t="s">
        <v>156</v>
      </c>
      <c r="E680" s="189" t="s">
        <v>887</v>
      </c>
      <c r="F680" s="316" t="s">
        <v>888</v>
      </c>
      <c r="G680" s="316"/>
      <c r="H680" s="316"/>
      <c r="I680" s="316"/>
      <c r="J680" s="190" t="s">
        <v>230</v>
      </c>
      <c r="K680" s="191">
        <v>6</v>
      </c>
      <c r="L680" s="317"/>
      <c r="M680" s="317"/>
      <c r="N680" s="318">
        <f>ROUND(L680*K680,2)</f>
        <v>0</v>
      </c>
      <c r="O680" s="318"/>
      <c r="P680" s="318"/>
      <c r="Q680" s="318"/>
      <c r="R680" s="115"/>
      <c r="T680" s="192" t="s">
        <v>5</v>
      </c>
      <c r="U680" s="193" t="s">
        <v>41</v>
      </c>
      <c r="V680" s="194">
        <v>0</v>
      </c>
      <c r="W680" s="194">
        <f>V680*K680</f>
        <v>0</v>
      </c>
      <c r="X680" s="194">
        <v>0</v>
      </c>
      <c r="Y680" s="194">
        <f>X680*K680</f>
        <v>0</v>
      </c>
      <c r="Z680" s="194">
        <v>0</v>
      </c>
      <c r="AA680" s="195">
        <f>Z680*K680</f>
        <v>0</v>
      </c>
      <c r="AR680" s="100" t="s">
        <v>280</v>
      </c>
      <c r="AT680" s="100" t="s">
        <v>156</v>
      </c>
      <c r="AU680" s="100" t="s">
        <v>124</v>
      </c>
      <c r="AY680" s="100" t="s">
        <v>155</v>
      </c>
      <c r="BE680" s="196">
        <f>IF(U680="základní",N680,0)</f>
        <v>0</v>
      </c>
      <c r="BF680" s="196">
        <f>IF(U680="snížená",N680,0)</f>
        <v>0</v>
      </c>
      <c r="BG680" s="196">
        <f>IF(U680="zákl. přenesená",N680,0)</f>
        <v>0</v>
      </c>
      <c r="BH680" s="196">
        <f>IF(U680="sníž. přenesená",N680,0)</f>
        <v>0</v>
      </c>
      <c r="BI680" s="196">
        <f>IF(U680="nulová",N680,0)</f>
        <v>0</v>
      </c>
      <c r="BJ680" s="100" t="s">
        <v>22</v>
      </c>
      <c r="BK680" s="196">
        <f>ROUND(L680*K680,2)</f>
        <v>0</v>
      </c>
      <c r="BL680" s="100" t="s">
        <v>280</v>
      </c>
      <c r="BM680" s="100" t="s">
        <v>889</v>
      </c>
    </row>
    <row r="681" spans="2:47" s="110" customFormat="1" ht="22.5" customHeight="1">
      <c r="B681" s="111"/>
      <c r="C681" s="112"/>
      <c r="D681" s="112"/>
      <c r="E681" s="112"/>
      <c r="F681" s="338" t="s">
        <v>775</v>
      </c>
      <c r="G681" s="339"/>
      <c r="H681" s="339"/>
      <c r="I681" s="339"/>
      <c r="J681" s="112"/>
      <c r="K681" s="112"/>
      <c r="L681" s="247"/>
      <c r="M681" s="247"/>
      <c r="N681" s="112"/>
      <c r="O681" s="112"/>
      <c r="P681" s="112"/>
      <c r="Q681" s="112"/>
      <c r="R681" s="115"/>
      <c r="T681" s="233"/>
      <c r="U681" s="112"/>
      <c r="V681" s="112"/>
      <c r="W681" s="112"/>
      <c r="X681" s="112"/>
      <c r="Y681" s="112"/>
      <c r="Z681" s="112"/>
      <c r="AA681" s="234"/>
      <c r="AT681" s="100" t="s">
        <v>559</v>
      </c>
      <c r="AU681" s="100" t="s">
        <v>124</v>
      </c>
    </row>
    <row r="682" spans="2:65" s="110" customFormat="1" ht="31.5" customHeight="1">
      <c r="B682" s="111"/>
      <c r="C682" s="188" t="s">
        <v>890</v>
      </c>
      <c r="D682" s="188" t="s">
        <v>156</v>
      </c>
      <c r="E682" s="189" t="s">
        <v>891</v>
      </c>
      <c r="F682" s="316" t="s">
        <v>892</v>
      </c>
      <c r="G682" s="316"/>
      <c r="H682" s="316"/>
      <c r="I682" s="316"/>
      <c r="J682" s="190" t="s">
        <v>230</v>
      </c>
      <c r="K682" s="191">
        <v>4</v>
      </c>
      <c r="L682" s="317"/>
      <c r="M682" s="317"/>
      <c r="N682" s="318">
        <f>ROUND(L682*K682,2)</f>
        <v>0</v>
      </c>
      <c r="O682" s="318"/>
      <c r="P682" s="318"/>
      <c r="Q682" s="318"/>
      <c r="R682" s="115"/>
      <c r="T682" s="192" t="s">
        <v>5</v>
      </c>
      <c r="U682" s="193" t="s">
        <v>41</v>
      </c>
      <c r="V682" s="194">
        <v>0</v>
      </c>
      <c r="W682" s="194">
        <f>V682*K682</f>
        <v>0</v>
      </c>
      <c r="X682" s="194">
        <v>0</v>
      </c>
      <c r="Y682" s="194">
        <f>X682*K682</f>
        <v>0</v>
      </c>
      <c r="Z682" s="194">
        <v>0</v>
      </c>
      <c r="AA682" s="195">
        <f>Z682*K682</f>
        <v>0</v>
      </c>
      <c r="AR682" s="100" t="s">
        <v>280</v>
      </c>
      <c r="AT682" s="100" t="s">
        <v>156</v>
      </c>
      <c r="AU682" s="100" t="s">
        <v>124</v>
      </c>
      <c r="AY682" s="100" t="s">
        <v>155</v>
      </c>
      <c r="BE682" s="196">
        <f>IF(U682="základní",N682,0)</f>
        <v>0</v>
      </c>
      <c r="BF682" s="196">
        <f>IF(U682="snížená",N682,0)</f>
        <v>0</v>
      </c>
      <c r="BG682" s="196">
        <f>IF(U682="zákl. přenesená",N682,0)</f>
        <v>0</v>
      </c>
      <c r="BH682" s="196">
        <f>IF(U682="sníž. přenesená",N682,0)</f>
        <v>0</v>
      </c>
      <c r="BI682" s="196">
        <f>IF(U682="nulová",N682,0)</f>
        <v>0</v>
      </c>
      <c r="BJ682" s="100" t="s">
        <v>22</v>
      </c>
      <c r="BK682" s="196">
        <f>ROUND(L682*K682,2)</f>
        <v>0</v>
      </c>
      <c r="BL682" s="100" t="s">
        <v>280</v>
      </c>
      <c r="BM682" s="100" t="s">
        <v>893</v>
      </c>
    </row>
    <row r="683" spans="2:47" s="110" customFormat="1" ht="22.5" customHeight="1">
      <c r="B683" s="111"/>
      <c r="C683" s="112"/>
      <c r="D683" s="112"/>
      <c r="E683" s="112"/>
      <c r="F683" s="338" t="s">
        <v>775</v>
      </c>
      <c r="G683" s="339"/>
      <c r="H683" s="339"/>
      <c r="I683" s="339"/>
      <c r="J683" s="112"/>
      <c r="K683" s="112"/>
      <c r="L683" s="247"/>
      <c r="M683" s="247"/>
      <c r="N683" s="112"/>
      <c r="O683" s="112"/>
      <c r="P683" s="112"/>
      <c r="Q683" s="112"/>
      <c r="R683" s="115"/>
      <c r="T683" s="233"/>
      <c r="U683" s="112"/>
      <c r="V683" s="112"/>
      <c r="W683" s="112"/>
      <c r="X683" s="112"/>
      <c r="Y683" s="112"/>
      <c r="Z683" s="112"/>
      <c r="AA683" s="234"/>
      <c r="AT683" s="100" t="s">
        <v>559</v>
      </c>
      <c r="AU683" s="100" t="s">
        <v>124</v>
      </c>
    </row>
    <row r="684" spans="2:65" s="110" customFormat="1" ht="31.5" customHeight="1">
      <c r="B684" s="111"/>
      <c r="C684" s="188" t="s">
        <v>894</v>
      </c>
      <c r="D684" s="188" t="s">
        <v>156</v>
      </c>
      <c r="E684" s="189" t="s">
        <v>895</v>
      </c>
      <c r="F684" s="316" t="s">
        <v>896</v>
      </c>
      <c r="G684" s="316"/>
      <c r="H684" s="316"/>
      <c r="I684" s="316"/>
      <c r="J684" s="190" t="s">
        <v>230</v>
      </c>
      <c r="K684" s="191">
        <v>2</v>
      </c>
      <c r="L684" s="317"/>
      <c r="M684" s="317"/>
      <c r="N684" s="318">
        <f>ROUND(L684*K684,2)</f>
        <v>0</v>
      </c>
      <c r="O684" s="318"/>
      <c r="P684" s="318"/>
      <c r="Q684" s="318"/>
      <c r="R684" s="115"/>
      <c r="T684" s="192" t="s">
        <v>5</v>
      </c>
      <c r="U684" s="193" t="s">
        <v>41</v>
      </c>
      <c r="V684" s="194">
        <v>0</v>
      </c>
      <c r="W684" s="194">
        <f>V684*K684</f>
        <v>0</v>
      </c>
      <c r="X684" s="194">
        <v>0</v>
      </c>
      <c r="Y684" s="194">
        <f>X684*K684</f>
        <v>0</v>
      </c>
      <c r="Z684" s="194">
        <v>0</v>
      </c>
      <c r="AA684" s="195">
        <f>Z684*K684</f>
        <v>0</v>
      </c>
      <c r="AR684" s="100" t="s">
        <v>280</v>
      </c>
      <c r="AT684" s="100" t="s">
        <v>156</v>
      </c>
      <c r="AU684" s="100" t="s">
        <v>124</v>
      </c>
      <c r="AY684" s="100" t="s">
        <v>155</v>
      </c>
      <c r="BE684" s="196">
        <f>IF(U684="základní",N684,0)</f>
        <v>0</v>
      </c>
      <c r="BF684" s="196">
        <f>IF(U684="snížená",N684,0)</f>
        <v>0</v>
      </c>
      <c r="BG684" s="196">
        <f>IF(U684="zákl. přenesená",N684,0)</f>
        <v>0</v>
      </c>
      <c r="BH684" s="196">
        <f>IF(U684="sníž. přenesená",N684,0)</f>
        <v>0</v>
      </c>
      <c r="BI684" s="196">
        <f>IF(U684="nulová",N684,0)</f>
        <v>0</v>
      </c>
      <c r="BJ684" s="100" t="s">
        <v>22</v>
      </c>
      <c r="BK684" s="196">
        <f>ROUND(L684*K684,2)</f>
        <v>0</v>
      </c>
      <c r="BL684" s="100" t="s">
        <v>280</v>
      </c>
      <c r="BM684" s="100" t="s">
        <v>897</v>
      </c>
    </row>
    <row r="685" spans="2:47" s="110" customFormat="1" ht="22.5" customHeight="1">
      <c r="B685" s="111"/>
      <c r="C685" s="112"/>
      <c r="D685" s="112"/>
      <c r="E685" s="112"/>
      <c r="F685" s="338" t="s">
        <v>775</v>
      </c>
      <c r="G685" s="339"/>
      <c r="H685" s="339"/>
      <c r="I685" s="339"/>
      <c r="J685" s="112"/>
      <c r="K685" s="112"/>
      <c r="L685" s="247"/>
      <c r="M685" s="247"/>
      <c r="N685" s="112"/>
      <c r="O685" s="112"/>
      <c r="P685" s="112"/>
      <c r="Q685" s="112"/>
      <c r="R685" s="115"/>
      <c r="T685" s="233"/>
      <c r="U685" s="112"/>
      <c r="V685" s="112"/>
      <c r="W685" s="112"/>
      <c r="X685" s="112"/>
      <c r="Y685" s="112"/>
      <c r="Z685" s="112"/>
      <c r="AA685" s="234"/>
      <c r="AT685" s="100" t="s">
        <v>559</v>
      </c>
      <c r="AU685" s="100" t="s">
        <v>124</v>
      </c>
    </row>
    <row r="686" spans="2:65" s="110" customFormat="1" ht="31.5" customHeight="1">
      <c r="B686" s="111"/>
      <c r="C686" s="188" t="s">
        <v>898</v>
      </c>
      <c r="D686" s="188" t="s">
        <v>156</v>
      </c>
      <c r="E686" s="189" t="s">
        <v>899</v>
      </c>
      <c r="F686" s="316" t="s">
        <v>900</v>
      </c>
      <c r="G686" s="316"/>
      <c r="H686" s="316"/>
      <c r="I686" s="316"/>
      <c r="J686" s="190" t="s">
        <v>230</v>
      </c>
      <c r="K686" s="191">
        <v>5</v>
      </c>
      <c r="L686" s="317"/>
      <c r="M686" s="317"/>
      <c r="N686" s="318">
        <f>ROUND(L686*K686,2)</f>
        <v>0</v>
      </c>
      <c r="O686" s="318"/>
      <c r="P686" s="318"/>
      <c r="Q686" s="318"/>
      <c r="R686" s="115"/>
      <c r="T686" s="192" t="s">
        <v>5</v>
      </c>
      <c r="U686" s="193" t="s">
        <v>41</v>
      </c>
      <c r="V686" s="194">
        <v>0</v>
      </c>
      <c r="W686" s="194">
        <f>V686*K686</f>
        <v>0</v>
      </c>
      <c r="X686" s="194">
        <v>0</v>
      </c>
      <c r="Y686" s="194">
        <f>X686*K686</f>
        <v>0</v>
      </c>
      <c r="Z686" s="194">
        <v>0</v>
      </c>
      <c r="AA686" s="195">
        <f>Z686*K686</f>
        <v>0</v>
      </c>
      <c r="AR686" s="100" t="s">
        <v>280</v>
      </c>
      <c r="AT686" s="100" t="s">
        <v>156</v>
      </c>
      <c r="AU686" s="100" t="s">
        <v>124</v>
      </c>
      <c r="AY686" s="100" t="s">
        <v>155</v>
      </c>
      <c r="BE686" s="196">
        <f>IF(U686="základní",N686,0)</f>
        <v>0</v>
      </c>
      <c r="BF686" s="196">
        <f>IF(U686="snížená",N686,0)</f>
        <v>0</v>
      </c>
      <c r="BG686" s="196">
        <f>IF(U686="zákl. přenesená",N686,0)</f>
        <v>0</v>
      </c>
      <c r="BH686" s="196">
        <f>IF(U686="sníž. přenesená",N686,0)</f>
        <v>0</v>
      </c>
      <c r="BI686" s="196">
        <f>IF(U686="nulová",N686,0)</f>
        <v>0</v>
      </c>
      <c r="BJ686" s="100" t="s">
        <v>22</v>
      </c>
      <c r="BK686" s="196">
        <f>ROUND(L686*K686,2)</f>
        <v>0</v>
      </c>
      <c r="BL686" s="100" t="s">
        <v>280</v>
      </c>
      <c r="BM686" s="100" t="s">
        <v>901</v>
      </c>
    </row>
    <row r="687" spans="2:47" s="110" customFormat="1" ht="22.5" customHeight="1">
      <c r="B687" s="111"/>
      <c r="C687" s="112"/>
      <c r="D687" s="112"/>
      <c r="E687" s="112"/>
      <c r="F687" s="338" t="s">
        <v>775</v>
      </c>
      <c r="G687" s="339"/>
      <c r="H687" s="339"/>
      <c r="I687" s="339"/>
      <c r="J687" s="112"/>
      <c r="K687" s="112"/>
      <c r="L687" s="247"/>
      <c r="M687" s="247"/>
      <c r="N687" s="112"/>
      <c r="O687" s="112"/>
      <c r="P687" s="112"/>
      <c r="Q687" s="112"/>
      <c r="R687" s="115"/>
      <c r="T687" s="233"/>
      <c r="U687" s="112"/>
      <c r="V687" s="112"/>
      <c r="W687" s="112"/>
      <c r="X687" s="112"/>
      <c r="Y687" s="112"/>
      <c r="Z687" s="112"/>
      <c r="AA687" s="234"/>
      <c r="AT687" s="100" t="s">
        <v>559</v>
      </c>
      <c r="AU687" s="100" t="s">
        <v>124</v>
      </c>
    </row>
    <row r="688" spans="2:65" s="110" customFormat="1" ht="31.5" customHeight="1">
      <c r="B688" s="111"/>
      <c r="C688" s="188" t="s">
        <v>902</v>
      </c>
      <c r="D688" s="188" t="s">
        <v>156</v>
      </c>
      <c r="E688" s="189" t="s">
        <v>903</v>
      </c>
      <c r="F688" s="316" t="s">
        <v>904</v>
      </c>
      <c r="G688" s="316"/>
      <c r="H688" s="316"/>
      <c r="I688" s="316"/>
      <c r="J688" s="190" t="s">
        <v>230</v>
      </c>
      <c r="K688" s="191">
        <v>4</v>
      </c>
      <c r="L688" s="317"/>
      <c r="M688" s="317"/>
      <c r="N688" s="318">
        <f>ROUND(L688*K688,2)</f>
        <v>0</v>
      </c>
      <c r="O688" s="318"/>
      <c r="P688" s="318"/>
      <c r="Q688" s="318"/>
      <c r="R688" s="115"/>
      <c r="T688" s="192" t="s">
        <v>5</v>
      </c>
      <c r="U688" s="193" t="s">
        <v>41</v>
      </c>
      <c r="V688" s="194">
        <v>0</v>
      </c>
      <c r="W688" s="194">
        <f>V688*K688</f>
        <v>0</v>
      </c>
      <c r="X688" s="194">
        <v>0</v>
      </c>
      <c r="Y688" s="194">
        <f>X688*K688</f>
        <v>0</v>
      </c>
      <c r="Z688" s="194">
        <v>0</v>
      </c>
      <c r="AA688" s="195">
        <f>Z688*K688</f>
        <v>0</v>
      </c>
      <c r="AR688" s="100" t="s">
        <v>280</v>
      </c>
      <c r="AT688" s="100" t="s">
        <v>156</v>
      </c>
      <c r="AU688" s="100" t="s">
        <v>124</v>
      </c>
      <c r="AY688" s="100" t="s">
        <v>155</v>
      </c>
      <c r="BE688" s="196">
        <f>IF(U688="základní",N688,0)</f>
        <v>0</v>
      </c>
      <c r="BF688" s="196">
        <f>IF(U688="snížená",N688,0)</f>
        <v>0</v>
      </c>
      <c r="BG688" s="196">
        <f>IF(U688="zákl. přenesená",N688,0)</f>
        <v>0</v>
      </c>
      <c r="BH688" s="196">
        <f>IF(U688="sníž. přenesená",N688,0)</f>
        <v>0</v>
      </c>
      <c r="BI688" s="196">
        <f>IF(U688="nulová",N688,0)</f>
        <v>0</v>
      </c>
      <c r="BJ688" s="100" t="s">
        <v>22</v>
      </c>
      <c r="BK688" s="196">
        <f>ROUND(L688*K688,2)</f>
        <v>0</v>
      </c>
      <c r="BL688" s="100" t="s">
        <v>280</v>
      </c>
      <c r="BM688" s="100" t="s">
        <v>905</v>
      </c>
    </row>
    <row r="689" spans="2:47" s="110" customFormat="1" ht="22.5" customHeight="1">
      <c r="B689" s="111"/>
      <c r="C689" s="112"/>
      <c r="D689" s="112"/>
      <c r="E689" s="112"/>
      <c r="F689" s="338" t="s">
        <v>775</v>
      </c>
      <c r="G689" s="339"/>
      <c r="H689" s="339"/>
      <c r="I689" s="339"/>
      <c r="J689" s="112"/>
      <c r="K689" s="112"/>
      <c r="L689" s="247"/>
      <c r="M689" s="247"/>
      <c r="N689" s="112"/>
      <c r="O689" s="112"/>
      <c r="P689" s="112"/>
      <c r="Q689" s="112"/>
      <c r="R689" s="115"/>
      <c r="T689" s="233"/>
      <c r="U689" s="112"/>
      <c r="V689" s="112"/>
      <c r="W689" s="112"/>
      <c r="X689" s="112"/>
      <c r="Y689" s="112"/>
      <c r="Z689" s="112"/>
      <c r="AA689" s="234"/>
      <c r="AT689" s="100" t="s">
        <v>559</v>
      </c>
      <c r="AU689" s="100" t="s">
        <v>124</v>
      </c>
    </row>
    <row r="690" spans="2:65" s="110" customFormat="1" ht="44.25" customHeight="1">
      <c r="B690" s="111"/>
      <c r="C690" s="188" t="s">
        <v>906</v>
      </c>
      <c r="D690" s="188" t="s">
        <v>156</v>
      </c>
      <c r="E690" s="189" t="s">
        <v>907</v>
      </c>
      <c r="F690" s="316" t="s">
        <v>908</v>
      </c>
      <c r="G690" s="316"/>
      <c r="H690" s="316"/>
      <c r="I690" s="316"/>
      <c r="J690" s="190" t="s">
        <v>214</v>
      </c>
      <c r="K690" s="191">
        <v>71.175</v>
      </c>
      <c r="L690" s="317"/>
      <c r="M690" s="317"/>
      <c r="N690" s="318">
        <f>ROUND(L690*K690,2)</f>
        <v>0</v>
      </c>
      <c r="O690" s="318"/>
      <c r="P690" s="318"/>
      <c r="Q690" s="318"/>
      <c r="R690" s="115"/>
      <c r="T690" s="192" t="s">
        <v>5</v>
      </c>
      <c r="U690" s="193" t="s">
        <v>41</v>
      </c>
      <c r="V690" s="194">
        <v>0</v>
      </c>
      <c r="W690" s="194">
        <f>V690*K690</f>
        <v>0</v>
      </c>
      <c r="X690" s="194">
        <v>0</v>
      </c>
      <c r="Y690" s="194">
        <f>X690*K690</f>
        <v>0</v>
      </c>
      <c r="Z690" s="194">
        <v>0</v>
      </c>
      <c r="AA690" s="195">
        <f>Z690*K690</f>
        <v>0</v>
      </c>
      <c r="AR690" s="100" t="s">
        <v>280</v>
      </c>
      <c r="AT690" s="100" t="s">
        <v>156</v>
      </c>
      <c r="AU690" s="100" t="s">
        <v>124</v>
      </c>
      <c r="AY690" s="100" t="s">
        <v>155</v>
      </c>
      <c r="BE690" s="196">
        <f>IF(U690="základní",N690,0)</f>
        <v>0</v>
      </c>
      <c r="BF690" s="196">
        <f>IF(U690="snížená",N690,0)</f>
        <v>0</v>
      </c>
      <c r="BG690" s="196">
        <f>IF(U690="zákl. přenesená",N690,0)</f>
        <v>0</v>
      </c>
      <c r="BH690" s="196">
        <f>IF(U690="sníž. přenesená",N690,0)</f>
        <v>0</v>
      </c>
      <c r="BI690" s="196">
        <f>IF(U690="nulová",N690,0)</f>
        <v>0</v>
      </c>
      <c r="BJ690" s="100" t="s">
        <v>22</v>
      </c>
      <c r="BK690" s="196">
        <f>ROUND(L690*K690,2)</f>
        <v>0</v>
      </c>
      <c r="BL690" s="100" t="s">
        <v>280</v>
      </c>
      <c r="BM690" s="100" t="s">
        <v>909</v>
      </c>
    </row>
    <row r="691" spans="2:47" s="110" customFormat="1" ht="54" customHeight="1">
      <c r="B691" s="111"/>
      <c r="C691" s="112"/>
      <c r="D691" s="112"/>
      <c r="E691" s="112"/>
      <c r="F691" s="338" t="s">
        <v>910</v>
      </c>
      <c r="G691" s="339"/>
      <c r="H691" s="339"/>
      <c r="I691" s="339"/>
      <c r="J691" s="112"/>
      <c r="K691" s="112"/>
      <c r="L691" s="247"/>
      <c r="M691" s="247"/>
      <c r="N691" s="112"/>
      <c r="O691" s="112"/>
      <c r="P691" s="112"/>
      <c r="Q691" s="112"/>
      <c r="R691" s="115"/>
      <c r="T691" s="233"/>
      <c r="U691" s="112"/>
      <c r="V691" s="112"/>
      <c r="W691" s="112"/>
      <c r="X691" s="112"/>
      <c r="Y691" s="112"/>
      <c r="Z691" s="112"/>
      <c r="AA691" s="234"/>
      <c r="AT691" s="100" t="s">
        <v>559</v>
      </c>
      <c r="AU691" s="100" t="s">
        <v>124</v>
      </c>
    </row>
    <row r="692" spans="2:51" s="206" customFormat="1" ht="22.5" customHeight="1">
      <c r="B692" s="201"/>
      <c r="C692" s="202"/>
      <c r="D692" s="202"/>
      <c r="E692" s="203" t="s">
        <v>5</v>
      </c>
      <c r="F692" s="349" t="s">
        <v>284</v>
      </c>
      <c r="G692" s="350"/>
      <c r="H692" s="350"/>
      <c r="I692" s="350"/>
      <c r="J692" s="202"/>
      <c r="K692" s="204" t="s">
        <v>5</v>
      </c>
      <c r="L692" s="244"/>
      <c r="M692" s="244"/>
      <c r="N692" s="202"/>
      <c r="O692" s="202"/>
      <c r="P692" s="202"/>
      <c r="Q692" s="202"/>
      <c r="R692" s="205"/>
      <c r="T692" s="207"/>
      <c r="U692" s="202"/>
      <c r="V692" s="202"/>
      <c r="W692" s="202"/>
      <c r="X692" s="202"/>
      <c r="Y692" s="202"/>
      <c r="Z692" s="202"/>
      <c r="AA692" s="208"/>
      <c r="AT692" s="209" t="s">
        <v>217</v>
      </c>
      <c r="AU692" s="209" t="s">
        <v>124</v>
      </c>
      <c r="AV692" s="206" t="s">
        <v>22</v>
      </c>
      <c r="AW692" s="206" t="s">
        <v>34</v>
      </c>
      <c r="AX692" s="206" t="s">
        <v>76</v>
      </c>
      <c r="AY692" s="209" t="s">
        <v>155</v>
      </c>
    </row>
    <row r="693" spans="2:51" s="215" customFormat="1" ht="22.5" customHeight="1">
      <c r="B693" s="210"/>
      <c r="C693" s="211"/>
      <c r="D693" s="211"/>
      <c r="E693" s="212" t="s">
        <v>5</v>
      </c>
      <c r="F693" s="347" t="s">
        <v>911</v>
      </c>
      <c r="G693" s="348"/>
      <c r="H693" s="348"/>
      <c r="I693" s="348"/>
      <c r="J693" s="211"/>
      <c r="K693" s="213">
        <v>68.25</v>
      </c>
      <c r="L693" s="245"/>
      <c r="M693" s="245"/>
      <c r="N693" s="211"/>
      <c r="O693" s="211"/>
      <c r="P693" s="211"/>
      <c r="Q693" s="211"/>
      <c r="R693" s="214"/>
      <c r="T693" s="216"/>
      <c r="U693" s="211"/>
      <c r="V693" s="211"/>
      <c r="W693" s="211"/>
      <c r="X693" s="211"/>
      <c r="Y693" s="211"/>
      <c r="Z693" s="211"/>
      <c r="AA693" s="217"/>
      <c r="AT693" s="218" t="s">
        <v>217</v>
      </c>
      <c r="AU693" s="218" t="s">
        <v>124</v>
      </c>
      <c r="AV693" s="215" t="s">
        <v>124</v>
      </c>
      <c r="AW693" s="215" t="s">
        <v>34</v>
      </c>
      <c r="AX693" s="215" t="s">
        <v>76</v>
      </c>
      <c r="AY693" s="218" t="s">
        <v>155</v>
      </c>
    </row>
    <row r="694" spans="2:51" s="240" customFormat="1" ht="22.5" customHeight="1">
      <c r="B694" s="235"/>
      <c r="C694" s="236"/>
      <c r="D694" s="236"/>
      <c r="E694" s="237" t="s">
        <v>5</v>
      </c>
      <c r="F694" s="351" t="s">
        <v>912</v>
      </c>
      <c r="G694" s="352"/>
      <c r="H694" s="352"/>
      <c r="I694" s="352"/>
      <c r="J694" s="236"/>
      <c r="K694" s="238">
        <v>68.25</v>
      </c>
      <c r="L694" s="249"/>
      <c r="M694" s="249"/>
      <c r="N694" s="236"/>
      <c r="O694" s="236"/>
      <c r="P694" s="236"/>
      <c r="Q694" s="236"/>
      <c r="R694" s="239"/>
      <c r="T694" s="241"/>
      <c r="U694" s="236"/>
      <c r="V694" s="236"/>
      <c r="W694" s="236"/>
      <c r="X694" s="236"/>
      <c r="Y694" s="236"/>
      <c r="Z694" s="236"/>
      <c r="AA694" s="242"/>
      <c r="AT694" s="243" t="s">
        <v>217</v>
      </c>
      <c r="AU694" s="243" t="s">
        <v>124</v>
      </c>
      <c r="AV694" s="240" t="s">
        <v>165</v>
      </c>
      <c r="AW694" s="240" t="s">
        <v>34</v>
      </c>
      <c r="AX694" s="240" t="s">
        <v>76</v>
      </c>
      <c r="AY694" s="243" t="s">
        <v>155</v>
      </c>
    </row>
    <row r="695" spans="2:51" s="206" customFormat="1" ht="22.5" customHeight="1">
      <c r="B695" s="201"/>
      <c r="C695" s="202"/>
      <c r="D695" s="202"/>
      <c r="E695" s="203" t="s">
        <v>5</v>
      </c>
      <c r="F695" s="349" t="s">
        <v>226</v>
      </c>
      <c r="G695" s="350"/>
      <c r="H695" s="350"/>
      <c r="I695" s="350"/>
      <c r="J695" s="202"/>
      <c r="K695" s="204" t="s">
        <v>5</v>
      </c>
      <c r="L695" s="244"/>
      <c r="M695" s="244"/>
      <c r="N695" s="202"/>
      <c r="O695" s="202"/>
      <c r="P695" s="202"/>
      <c r="Q695" s="202"/>
      <c r="R695" s="205"/>
      <c r="T695" s="207"/>
      <c r="U695" s="202"/>
      <c r="V695" s="202"/>
      <c r="W695" s="202"/>
      <c r="X695" s="202"/>
      <c r="Y695" s="202"/>
      <c r="Z695" s="202"/>
      <c r="AA695" s="208"/>
      <c r="AT695" s="209" t="s">
        <v>217</v>
      </c>
      <c r="AU695" s="209" t="s">
        <v>124</v>
      </c>
      <c r="AV695" s="206" t="s">
        <v>22</v>
      </c>
      <c r="AW695" s="206" t="s">
        <v>34</v>
      </c>
      <c r="AX695" s="206" t="s">
        <v>76</v>
      </c>
      <c r="AY695" s="209" t="s">
        <v>155</v>
      </c>
    </row>
    <row r="696" spans="2:51" s="215" customFormat="1" ht="22.5" customHeight="1">
      <c r="B696" s="210"/>
      <c r="C696" s="211"/>
      <c r="D696" s="211"/>
      <c r="E696" s="212" t="s">
        <v>5</v>
      </c>
      <c r="F696" s="347" t="s">
        <v>913</v>
      </c>
      <c r="G696" s="348"/>
      <c r="H696" s="348"/>
      <c r="I696" s="348"/>
      <c r="J696" s="211"/>
      <c r="K696" s="213">
        <v>2.925</v>
      </c>
      <c r="L696" s="245"/>
      <c r="M696" s="245"/>
      <c r="N696" s="211"/>
      <c r="O696" s="211"/>
      <c r="P696" s="211"/>
      <c r="Q696" s="211"/>
      <c r="R696" s="214"/>
      <c r="T696" s="216"/>
      <c r="U696" s="211"/>
      <c r="V696" s="211"/>
      <c r="W696" s="211"/>
      <c r="X696" s="211"/>
      <c r="Y696" s="211"/>
      <c r="Z696" s="211"/>
      <c r="AA696" s="217"/>
      <c r="AT696" s="218" t="s">
        <v>217</v>
      </c>
      <c r="AU696" s="218" t="s">
        <v>124</v>
      </c>
      <c r="AV696" s="215" t="s">
        <v>124</v>
      </c>
      <c r="AW696" s="215" t="s">
        <v>34</v>
      </c>
      <c r="AX696" s="215" t="s">
        <v>76</v>
      </c>
      <c r="AY696" s="218" t="s">
        <v>155</v>
      </c>
    </row>
    <row r="697" spans="2:51" s="240" customFormat="1" ht="22.5" customHeight="1">
      <c r="B697" s="235"/>
      <c r="C697" s="236"/>
      <c r="D697" s="236"/>
      <c r="E697" s="237" t="s">
        <v>5</v>
      </c>
      <c r="F697" s="351" t="s">
        <v>912</v>
      </c>
      <c r="G697" s="352"/>
      <c r="H697" s="352"/>
      <c r="I697" s="352"/>
      <c r="J697" s="236"/>
      <c r="K697" s="238">
        <v>2.925</v>
      </c>
      <c r="L697" s="249"/>
      <c r="M697" s="249"/>
      <c r="N697" s="236"/>
      <c r="O697" s="236"/>
      <c r="P697" s="236"/>
      <c r="Q697" s="236"/>
      <c r="R697" s="239"/>
      <c r="T697" s="241"/>
      <c r="U697" s="236"/>
      <c r="V697" s="236"/>
      <c r="W697" s="236"/>
      <c r="X697" s="236"/>
      <c r="Y697" s="236"/>
      <c r="Z697" s="236"/>
      <c r="AA697" s="242"/>
      <c r="AT697" s="243" t="s">
        <v>217</v>
      </c>
      <c r="AU697" s="243" t="s">
        <v>124</v>
      </c>
      <c r="AV697" s="240" t="s">
        <v>165</v>
      </c>
      <c r="AW697" s="240" t="s">
        <v>34</v>
      </c>
      <c r="AX697" s="240" t="s">
        <v>76</v>
      </c>
      <c r="AY697" s="243" t="s">
        <v>155</v>
      </c>
    </row>
    <row r="698" spans="2:51" s="224" customFormat="1" ht="22.5" customHeight="1">
      <c r="B698" s="219"/>
      <c r="C698" s="220"/>
      <c r="D698" s="220"/>
      <c r="E698" s="221" t="s">
        <v>5</v>
      </c>
      <c r="F698" s="336" t="s">
        <v>222</v>
      </c>
      <c r="G698" s="337"/>
      <c r="H698" s="337"/>
      <c r="I698" s="337"/>
      <c r="J698" s="220"/>
      <c r="K698" s="222">
        <v>71.175</v>
      </c>
      <c r="L698" s="246"/>
      <c r="M698" s="246"/>
      <c r="N698" s="220"/>
      <c r="O698" s="220"/>
      <c r="P698" s="220"/>
      <c r="Q698" s="220"/>
      <c r="R698" s="223"/>
      <c r="T698" s="225"/>
      <c r="U698" s="220"/>
      <c r="V698" s="220"/>
      <c r="W698" s="220"/>
      <c r="X698" s="220"/>
      <c r="Y698" s="220"/>
      <c r="Z698" s="220"/>
      <c r="AA698" s="226"/>
      <c r="AT698" s="227" t="s">
        <v>217</v>
      </c>
      <c r="AU698" s="227" t="s">
        <v>124</v>
      </c>
      <c r="AV698" s="224" t="s">
        <v>169</v>
      </c>
      <c r="AW698" s="224" t="s">
        <v>34</v>
      </c>
      <c r="AX698" s="224" t="s">
        <v>22</v>
      </c>
      <c r="AY698" s="227" t="s">
        <v>155</v>
      </c>
    </row>
    <row r="699" spans="2:65" s="110" customFormat="1" ht="57" customHeight="1">
      <c r="B699" s="111"/>
      <c r="C699" s="188" t="s">
        <v>914</v>
      </c>
      <c r="D699" s="188" t="s">
        <v>156</v>
      </c>
      <c r="E699" s="189" t="s">
        <v>915</v>
      </c>
      <c r="F699" s="316" t="s">
        <v>916</v>
      </c>
      <c r="G699" s="316"/>
      <c r="H699" s="316"/>
      <c r="I699" s="316"/>
      <c r="J699" s="190" t="s">
        <v>477</v>
      </c>
      <c r="K699" s="191">
        <v>66.1</v>
      </c>
      <c r="L699" s="317"/>
      <c r="M699" s="317"/>
      <c r="N699" s="318">
        <f>ROUND(L699*K699,2)</f>
        <v>0</v>
      </c>
      <c r="O699" s="318"/>
      <c r="P699" s="318"/>
      <c r="Q699" s="318"/>
      <c r="R699" s="115"/>
      <c r="T699" s="192" t="s">
        <v>5</v>
      </c>
      <c r="U699" s="193" t="s">
        <v>41</v>
      </c>
      <c r="V699" s="194">
        <v>0</v>
      </c>
      <c r="W699" s="194">
        <f>V699*K699</f>
        <v>0</v>
      </c>
      <c r="X699" s="194">
        <v>0</v>
      </c>
      <c r="Y699" s="194">
        <f>X699*K699</f>
        <v>0</v>
      </c>
      <c r="Z699" s="194">
        <v>0</v>
      </c>
      <c r="AA699" s="195">
        <f>Z699*K699</f>
        <v>0</v>
      </c>
      <c r="AR699" s="100" t="s">
        <v>280</v>
      </c>
      <c r="AT699" s="100" t="s">
        <v>156</v>
      </c>
      <c r="AU699" s="100" t="s">
        <v>124</v>
      </c>
      <c r="AY699" s="100" t="s">
        <v>155</v>
      </c>
      <c r="BE699" s="196">
        <f>IF(U699="základní",N699,0)</f>
        <v>0</v>
      </c>
      <c r="BF699" s="196">
        <f>IF(U699="snížená",N699,0)</f>
        <v>0</v>
      </c>
      <c r="BG699" s="196">
        <f>IF(U699="zákl. přenesená",N699,0)</f>
        <v>0</v>
      </c>
      <c r="BH699" s="196">
        <f>IF(U699="sníž. přenesená",N699,0)</f>
        <v>0</v>
      </c>
      <c r="BI699" s="196">
        <f>IF(U699="nulová",N699,0)</f>
        <v>0</v>
      </c>
      <c r="BJ699" s="100" t="s">
        <v>22</v>
      </c>
      <c r="BK699" s="196">
        <f>ROUND(L699*K699,2)</f>
        <v>0</v>
      </c>
      <c r="BL699" s="100" t="s">
        <v>280</v>
      </c>
      <c r="BM699" s="100" t="s">
        <v>917</v>
      </c>
    </row>
    <row r="700" spans="2:47" s="110" customFormat="1" ht="22.5" customHeight="1">
      <c r="B700" s="111"/>
      <c r="C700" s="112"/>
      <c r="D700" s="112"/>
      <c r="E700" s="112"/>
      <c r="F700" s="338" t="s">
        <v>775</v>
      </c>
      <c r="G700" s="339"/>
      <c r="H700" s="339"/>
      <c r="I700" s="339"/>
      <c r="J700" s="112"/>
      <c r="K700" s="112"/>
      <c r="L700" s="247"/>
      <c r="M700" s="247"/>
      <c r="N700" s="112"/>
      <c r="O700" s="112"/>
      <c r="P700" s="112"/>
      <c r="Q700" s="112"/>
      <c r="R700" s="115"/>
      <c r="T700" s="233"/>
      <c r="U700" s="112"/>
      <c r="V700" s="112"/>
      <c r="W700" s="112"/>
      <c r="X700" s="112"/>
      <c r="Y700" s="112"/>
      <c r="Z700" s="112"/>
      <c r="AA700" s="234"/>
      <c r="AT700" s="100" t="s">
        <v>559</v>
      </c>
      <c r="AU700" s="100" t="s">
        <v>124</v>
      </c>
    </row>
    <row r="701" spans="2:51" s="215" customFormat="1" ht="31.5" customHeight="1">
      <c r="B701" s="210"/>
      <c r="C701" s="211"/>
      <c r="D701" s="211"/>
      <c r="E701" s="212" t="s">
        <v>5</v>
      </c>
      <c r="F701" s="347" t="s">
        <v>918</v>
      </c>
      <c r="G701" s="348"/>
      <c r="H701" s="348"/>
      <c r="I701" s="348"/>
      <c r="J701" s="211"/>
      <c r="K701" s="213">
        <v>66.1</v>
      </c>
      <c r="L701" s="245"/>
      <c r="M701" s="245"/>
      <c r="N701" s="211"/>
      <c r="O701" s="211"/>
      <c r="P701" s="211"/>
      <c r="Q701" s="211"/>
      <c r="R701" s="214"/>
      <c r="T701" s="216"/>
      <c r="U701" s="211"/>
      <c r="V701" s="211"/>
      <c r="W701" s="211"/>
      <c r="X701" s="211"/>
      <c r="Y701" s="211"/>
      <c r="Z701" s="211"/>
      <c r="AA701" s="217"/>
      <c r="AT701" s="218" t="s">
        <v>217</v>
      </c>
      <c r="AU701" s="218" t="s">
        <v>124</v>
      </c>
      <c r="AV701" s="215" t="s">
        <v>124</v>
      </c>
      <c r="AW701" s="215" t="s">
        <v>34</v>
      </c>
      <c r="AX701" s="215" t="s">
        <v>22</v>
      </c>
      <c r="AY701" s="218" t="s">
        <v>155</v>
      </c>
    </row>
    <row r="702" spans="2:65" s="110" customFormat="1" ht="57" customHeight="1">
      <c r="B702" s="111"/>
      <c r="C702" s="188" t="s">
        <v>919</v>
      </c>
      <c r="D702" s="188" t="s">
        <v>156</v>
      </c>
      <c r="E702" s="189" t="s">
        <v>920</v>
      </c>
      <c r="F702" s="316" t="s">
        <v>921</v>
      </c>
      <c r="G702" s="316"/>
      <c r="H702" s="316"/>
      <c r="I702" s="316"/>
      <c r="J702" s="190" t="s">
        <v>477</v>
      </c>
      <c r="K702" s="191">
        <v>8.05</v>
      </c>
      <c r="L702" s="317"/>
      <c r="M702" s="317"/>
      <c r="N702" s="318">
        <f>ROUND(L702*K702,2)</f>
        <v>0</v>
      </c>
      <c r="O702" s="318"/>
      <c r="P702" s="318"/>
      <c r="Q702" s="318"/>
      <c r="R702" s="115"/>
      <c r="T702" s="192" t="s">
        <v>5</v>
      </c>
      <c r="U702" s="193" t="s">
        <v>41</v>
      </c>
      <c r="V702" s="194">
        <v>0</v>
      </c>
      <c r="W702" s="194">
        <f>V702*K702</f>
        <v>0</v>
      </c>
      <c r="X702" s="194">
        <v>0</v>
      </c>
      <c r="Y702" s="194">
        <f>X702*K702</f>
        <v>0</v>
      </c>
      <c r="Z702" s="194">
        <v>0</v>
      </c>
      <c r="AA702" s="195">
        <f>Z702*K702</f>
        <v>0</v>
      </c>
      <c r="AR702" s="100" t="s">
        <v>280</v>
      </c>
      <c r="AT702" s="100" t="s">
        <v>156</v>
      </c>
      <c r="AU702" s="100" t="s">
        <v>124</v>
      </c>
      <c r="AY702" s="100" t="s">
        <v>155</v>
      </c>
      <c r="BE702" s="196">
        <f>IF(U702="základní",N702,0)</f>
        <v>0</v>
      </c>
      <c r="BF702" s="196">
        <f>IF(U702="snížená",N702,0)</f>
        <v>0</v>
      </c>
      <c r="BG702" s="196">
        <f>IF(U702="zákl. přenesená",N702,0)</f>
        <v>0</v>
      </c>
      <c r="BH702" s="196">
        <f>IF(U702="sníž. přenesená",N702,0)</f>
        <v>0</v>
      </c>
      <c r="BI702" s="196">
        <f>IF(U702="nulová",N702,0)</f>
        <v>0</v>
      </c>
      <c r="BJ702" s="100" t="s">
        <v>22</v>
      </c>
      <c r="BK702" s="196">
        <f>ROUND(L702*K702,2)</f>
        <v>0</v>
      </c>
      <c r="BL702" s="100" t="s">
        <v>280</v>
      </c>
      <c r="BM702" s="100" t="s">
        <v>922</v>
      </c>
    </row>
    <row r="703" spans="2:47" s="110" customFormat="1" ht="22.5" customHeight="1">
      <c r="B703" s="111"/>
      <c r="C703" s="112"/>
      <c r="D703" s="112"/>
      <c r="E703" s="112"/>
      <c r="F703" s="338" t="s">
        <v>775</v>
      </c>
      <c r="G703" s="339"/>
      <c r="H703" s="339"/>
      <c r="I703" s="339"/>
      <c r="J703" s="112"/>
      <c r="K703" s="112"/>
      <c r="L703" s="247"/>
      <c r="M703" s="247"/>
      <c r="N703" s="112"/>
      <c r="O703" s="112"/>
      <c r="P703" s="112"/>
      <c r="Q703" s="112"/>
      <c r="R703" s="115"/>
      <c r="T703" s="233"/>
      <c r="U703" s="112"/>
      <c r="V703" s="112"/>
      <c r="W703" s="112"/>
      <c r="X703" s="112"/>
      <c r="Y703" s="112"/>
      <c r="Z703" s="112"/>
      <c r="AA703" s="234"/>
      <c r="AT703" s="100" t="s">
        <v>559</v>
      </c>
      <c r="AU703" s="100" t="s">
        <v>124</v>
      </c>
    </row>
    <row r="704" spans="2:51" s="215" customFormat="1" ht="22.5" customHeight="1">
      <c r="B704" s="210"/>
      <c r="C704" s="211"/>
      <c r="D704" s="211"/>
      <c r="E704" s="212" t="s">
        <v>5</v>
      </c>
      <c r="F704" s="347" t="s">
        <v>923</v>
      </c>
      <c r="G704" s="348"/>
      <c r="H704" s="348"/>
      <c r="I704" s="348"/>
      <c r="J704" s="211"/>
      <c r="K704" s="213">
        <v>8.05</v>
      </c>
      <c r="L704" s="245"/>
      <c r="M704" s="245"/>
      <c r="N704" s="211"/>
      <c r="O704" s="211"/>
      <c r="P704" s="211"/>
      <c r="Q704" s="211"/>
      <c r="R704" s="214"/>
      <c r="T704" s="216"/>
      <c r="U704" s="211"/>
      <c r="V704" s="211"/>
      <c r="W704" s="211"/>
      <c r="X704" s="211"/>
      <c r="Y704" s="211"/>
      <c r="Z704" s="211"/>
      <c r="AA704" s="217"/>
      <c r="AT704" s="218" t="s">
        <v>217</v>
      </c>
      <c r="AU704" s="218" t="s">
        <v>124</v>
      </c>
      <c r="AV704" s="215" t="s">
        <v>124</v>
      </c>
      <c r="AW704" s="215" t="s">
        <v>34</v>
      </c>
      <c r="AX704" s="215" t="s">
        <v>22</v>
      </c>
      <c r="AY704" s="218" t="s">
        <v>155</v>
      </c>
    </row>
    <row r="705" spans="2:65" s="110" customFormat="1" ht="44.25" customHeight="1">
      <c r="B705" s="111"/>
      <c r="C705" s="188" t="s">
        <v>924</v>
      </c>
      <c r="D705" s="188" t="s">
        <v>156</v>
      </c>
      <c r="E705" s="189" t="s">
        <v>925</v>
      </c>
      <c r="F705" s="316" t="s">
        <v>926</v>
      </c>
      <c r="G705" s="316"/>
      <c r="H705" s="316"/>
      <c r="I705" s="316"/>
      <c r="J705" s="190" t="s">
        <v>230</v>
      </c>
      <c r="K705" s="191">
        <v>1</v>
      </c>
      <c r="L705" s="317"/>
      <c r="M705" s="317"/>
      <c r="N705" s="318">
        <f>ROUND(L705*K705,2)</f>
        <v>0</v>
      </c>
      <c r="O705" s="318"/>
      <c r="P705" s="318"/>
      <c r="Q705" s="318"/>
      <c r="R705" s="115"/>
      <c r="T705" s="192" t="s">
        <v>5</v>
      </c>
      <c r="U705" s="193" t="s">
        <v>41</v>
      </c>
      <c r="V705" s="194">
        <v>0</v>
      </c>
      <c r="W705" s="194">
        <f>V705*K705</f>
        <v>0</v>
      </c>
      <c r="X705" s="194">
        <v>0</v>
      </c>
      <c r="Y705" s="194">
        <f>X705*K705</f>
        <v>0</v>
      </c>
      <c r="Z705" s="194">
        <v>0</v>
      </c>
      <c r="AA705" s="195">
        <f>Z705*K705</f>
        <v>0</v>
      </c>
      <c r="AR705" s="100" t="s">
        <v>280</v>
      </c>
      <c r="AT705" s="100" t="s">
        <v>156</v>
      </c>
      <c r="AU705" s="100" t="s">
        <v>124</v>
      </c>
      <c r="AY705" s="100" t="s">
        <v>155</v>
      </c>
      <c r="BE705" s="196">
        <f>IF(U705="základní",N705,0)</f>
        <v>0</v>
      </c>
      <c r="BF705" s="196">
        <f>IF(U705="snížená",N705,0)</f>
        <v>0</v>
      </c>
      <c r="BG705" s="196">
        <f>IF(U705="zákl. přenesená",N705,0)</f>
        <v>0</v>
      </c>
      <c r="BH705" s="196">
        <f>IF(U705="sníž. přenesená",N705,0)</f>
        <v>0</v>
      </c>
      <c r="BI705" s="196">
        <f>IF(U705="nulová",N705,0)</f>
        <v>0</v>
      </c>
      <c r="BJ705" s="100" t="s">
        <v>22</v>
      </c>
      <c r="BK705" s="196">
        <f>ROUND(L705*K705,2)</f>
        <v>0</v>
      </c>
      <c r="BL705" s="100" t="s">
        <v>280</v>
      </c>
      <c r="BM705" s="100" t="s">
        <v>927</v>
      </c>
    </row>
    <row r="706" spans="2:47" s="110" customFormat="1" ht="22.5" customHeight="1">
      <c r="B706" s="111"/>
      <c r="C706" s="112"/>
      <c r="D706" s="112"/>
      <c r="E706" s="112"/>
      <c r="F706" s="338" t="s">
        <v>775</v>
      </c>
      <c r="G706" s="339"/>
      <c r="H706" s="339"/>
      <c r="I706" s="339"/>
      <c r="J706" s="112"/>
      <c r="K706" s="112"/>
      <c r="L706" s="247"/>
      <c r="M706" s="247"/>
      <c r="N706" s="112"/>
      <c r="O706" s="112"/>
      <c r="P706" s="112"/>
      <c r="Q706" s="112"/>
      <c r="R706" s="115"/>
      <c r="T706" s="233"/>
      <c r="U706" s="112"/>
      <c r="V706" s="112"/>
      <c r="W706" s="112"/>
      <c r="X706" s="112"/>
      <c r="Y706" s="112"/>
      <c r="Z706" s="112"/>
      <c r="AA706" s="234"/>
      <c r="AT706" s="100" t="s">
        <v>559</v>
      </c>
      <c r="AU706" s="100" t="s">
        <v>124</v>
      </c>
    </row>
    <row r="707" spans="2:65" s="110" customFormat="1" ht="44.25" customHeight="1">
      <c r="B707" s="111"/>
      <c r="C707" s="188" t="s">
        <v>928</v>
      </c>
      <c r="D707" s="188" t="s">
        <v>156</v>
      </c>
      <c r="E707" s="189" t="s">
        <v>929</v>
      </c>
      <c r="F707" s="316" t="s">
        <v>930</v>
      </c>
      <c r="G707" s="316"/>
      <c r="H707" s="316"/>
      <c r="I707" s="316"/>
      <c r="J707" s="190" t="s">
        <v>230</v>
      </c>
      <c r="K707" s="191">
        <v>2</v>
      </c>
      <c r="L707" s="317"/>
      <c r="M707" s="317"/>
      <c r="N707" s="318">
        <f>ROUND(L707*K707,2)</f>
        <v>0</v>
      </c>
      <c r="O707" s="318"/>
      <c r="P707" s="318"/>
      <c r="Q707" s="318"/>
      <c r="R707" s="115"/>
      <c r="T707" s="192" t="s">
        <v>5</v>
      </c>
      <c r="U707" s="193" t="s">
        <v>41</v>
      </c>
      <c r="V707" s="194">
        <v>0</v>
      </c>
      <c r="W707" s="194">
        <f>V707*K707</f>
        <v>0</v>
      </c>
      <c r="X707" s="194">
        <v>0</v>
      </c>
      <c r="Y707" s="194">
        <f>X707*K707</f>
        <v>0</v>
      </c>
      <c r="Z707" s="194">
        <v>0</v>
      </c>
      <c r="AA707" s="195">
        <f>Z707*K707</f>
        <v>0</v>
      </c>
      <c r="AR707" s="100" t="s">
        <v>280</v>
      </c>
      <c r="AT707" s="100" t="s">
        <v>156</v>
      </c>
      <c r="AU707" s="100" t="s">
        <v>124</v>
      </c>
      <c r="AY707" s="100" t="s">
        <v>155</v>
      </c>
      <c r="BE707" s="196">
        <f>IF(U707="základní",N707,0)</f>
        <v>0</v>
      </c>
      <c r="BF707" s="196">
        <f>IF(U707="snížená",N707,0)</f>
        <v>0</v>
      </c>
      <c r="BG707" s="196">
        <f>IF(U707="zákl. přenesená",N707,0)</f>
        <v>0</v>
      </c>
      <c r="BH707" s="196">
        <f>IF(U707="sníž. přenesená",N707,0)</f>
        <v>0</v>
      </c>
      <c r="BI707" s="196">
        <f>IF(U707="nulová",N707,0)</f>
        <v>0</v>
      </c>
      <c r="BJ707" s="100" t="s">
        <v>22</v>
      </c>
      <c r="BK707" s="196">
        <f>ROUND(L707*K707,2)</f>
        <v>0</v>
      </c>
      <c r="BL707" s="100" t="s">
        <v>280</v>
      </c>
      <c r="BM707" s="100" t="s">
        <v>931</v>
      </c>
    </row>
    <row r="708" spans="2:47" s="110" customFormat="1" ht="22.5" customHeight="1">
      <c r="B708" s="111"/>
      <c r="C708" s="112"/>
      <c r="D708" s="112"/>
      <c r="E708" s="112"/>
      <c r="F708" s="338" t="s">
        <v>775</v>
      </c>
      <c r="G708" s="339"/>
      <c r="H708" s="339"/>
      <c r="I708" s="339"/>
      <c r="J708" s="112"/>
      <c r="K708" s="112"/>
      <c r="L708" s="247"/>
      <c r="M708" s="247"/>
      <c r="N708" s="112"/>
      <c r="O708" s="112"/>
      <c r="P708" s="112"/>
      <c r="Q708" s="112"/>
      <c r="R708" s="115"/>
      <c r="T708" s="233"/>
      <c r="U708" s="112"/>
      <c r="V708" s="112"/>
      <c r="W708" s="112"/>
      <c r="X708" s="112"/>
      <c r="Y708" s="112"/>
      <c r="Z708" s="112"/>
      <c r="AA708" s="234"/>
      <c r="AT708" s="100" t="s">
        <v>559</v>
      </c>
      <c r="AU708" s="100" t="s">
        <v>124</v>
      </c>
    </row>
    <row r="709" spans="2:65" s="110" customFormat="1" ht="44.25" customHeight="1">
      <c r="B709" s="111"/>
      <c r="C709" s="188" t="s">
        <v>932</v>
      </c>
      <c r="D709" s="188" t="s">
        <v>156</v>
      </c>
      <c r="E709" s="189" t="s">
        <v>933</v>
      </c>
      <c r="F709" s="316" t="s">
        <v>934</v>
      </c>
      <c r="G709" s="316"/>
      <c r="H709" s="316"/>
      <c r="I709" s="316"/>
      <c r="J709" s="190" t="s">
        <v>230</v>
      </c>
      <c r="K709" s="191">
        <v>3</v>
      </c>
      <c r="L709" s="317"/>
      <c r="M709" s="317"/>
      <c r="N709" s="318">
        <f>ROUND(L709*K709,2)</f>
        <v>0</v>
      </c>
      <c r="O709" s="318"/>
      <c r="P709" s="318"/>
      <c r="Q709" s="318"/>
      <c r="R709" s="115"/>
      <c r="T709" s="192" t="s">
        <v>5</v>
      </c>
      <c r="U709" s="193" t="s">
        <v>41</v>
      </c>
      <c r="V709" s="194">
        <v>0</v>
      </c>
      <c r="W709" s="194">
        <f>V709*K709</f>
        <v>0</v>
      </c>
      <c r="X709" s="194">
        <v>0</v>
      </c>
      <c r="Y709" s="194">
        <f>X709*K709</f>
        <v>0</v>
      </c>
      <c r="Z709" s="194">
        <v>0</v>
      </c>
      <c r="AA709" s="195">
        <f>Z709*K709</f>
        <v>0</v>
      </c>
      <c r="AR709" s="100" t="s">
        <v>280</v>
      </c>
      <c r="AT709" s="100" t="s">
        <v>156</v>
      </c>
      <c r="AU709" s="100" t="s">
        <v>124</v>
      </c>
      <c r="AY709" s="100" t="s">
        <v>155</v>
      </c>
      <c r="BE709" s="196">
        <f>IF(U709="základní",N709,0)</f>
        <v>0</v>
      </c>
      <c r="BF709" s="196">
        <f>IF(U709="snížená",N709,0)</f>
        <v>0</v>
      </c>
      <c r="BG709" s="196">
        <f>IF(U709="zákl. přenesená",N709,0)</f>
        <v>0</v>
      </c>
      <c r="BH709" s="196">
        <f>IF(U709="sníž. přenesená",N709,0)</f>
        <v>0</v>
      </c>
      <c r="BI709" s="196">
        <f>IF(U709="nulová",N709,0)</f>
        <v>0</v>
      </c>
      <c r="BJ709" s="100" t="s">
        <v>22</v>
      </c>
      <c r="BK709" s="196">
        <f>ROUND(L709*K709,2)</f>
        <v>0</v>
      </c>
      <c r="BL709" s="100" t="s">
        <v>280</v>
      </c>
      <c r="BM709" s="100" t="s">
        <v>935</v>
      </c>
    </row>
    <row r="710" spans="2:47" s="110" customFormat="1" ht="22.5" customHeight="1">
      <c r="B710" s="111"/>
      <c r="C710" s="112"/>
      <c r="D710" s="112"/>
      <c r="E710" s="112"/>
      <c r="F710" s="338" t="s">
        <v>775</v>
      </c>
      <c r="G710" s="339"/>
      <c r="H710" s="339"/>
      <c r="I710" s="339"/>
      <c r="J710" s="112"/>
      <c r="K710" s="112"/>
      <c r="L710" s="247"/>
      <c r="M710" s="247"/>
      <c r="N710" s="112"/>
      <c r="O710" s="112"/>
      <c r="P710" s="112"/>
      <c r="Q710" s="112"/>
      <c r="R710" s="115"/>
      <c r="T710" s="233"/>
      <c r="U710" s="112"/>
      <c r="V710" s="112"/>
      <c r="W710" s="112"/>
      <c r="X710" s="112"/>
      <c r="Y710" s="112"/>
      <c r="Z710" s="112"/>
      <c r="AA710" s="234"/>
      <c r="AT710" s="100" t="s">
        <v>559</v>
      </c>
      <c r="AU710" s="100" t="s">
        <v>124</v>
      </c>
    </row>
    <row r="711" spans="2:65" s="110" customFormat="1" ht="31.5" customHeight="1">
      <c r="B711" s="111"/>
      <c r="C711" s="188" t="s">
        <v>936</v>
      </c>
      <c r="D711" s="188" t="s">
        <v>156</v>
      </c>
      <c r="E711" s="189" t="s">
        <v>937</v>
      </c>
      <c r="F711" s="316" t="s">
        <v>938</v>
      </c>
      <c r="G711" s="316"/>
      <c r="H711" s="316"/>
      <c r="I711" s="316"/>
      <c r="J711" s="190" t="s">
        <v>230</v>
      </c>
      <c r="K711" s="191">
        <v>1</v>
      </c>
      <c r="L711" s="317"/>
      <c r="M711" s="317"/>
      <c r="N711" s="318">
        <f>ROUND(L711*K711,2)</f>
        <v>0</v>
      </c>
      <c r="O711" s="318"/>
      <c r="P711" s="318"/>
      <c r="Q711" s="318"/>
      <c r="R711" s="115"/>
      <c r="T711" s="192" t="s">
        <v>5</v>
      </c>
      <c r="U711" s="193" t="s">
        <v>41</v>
      </c>
      <c r="V711" s="194">
        <v>0</v>
      </c>
      <c r="W711" s="194">
        <f>V711*K711</f>
        <v>0</v>
      </c>
      <c r="X711" s="194">
        <v>0</v>
      </c>
      <c r="Y711" s="194">
        <f>X711*K711</f>
        <v>0</v>
      </c>
      <c r="Z711" s="194">
        <v>0</v>
      </c>
      <c r="AA711" s="195">
        <f>Z711*K711</f>
        <v>0</v>
      </c>
      <c r="AR711" s="100" t="s">
        <v>280</v>
      </c>
      <c r="AT711" s="100" t="s">
        <v>156</v>
      </c>
      <c r="AU711" s="100" t="s">
        <v>124</v>
      </c>
      <c r="AY711" s="100" t="s">
        <v>155</v>
      </c>
      <c r="BE711" s="196">
        <f>IF(U711="základní",N711,0)</f>
        <v>0</v>
      </c>
      <c r="BF711" s="196">
        <f>IF(U711="snížená",N711,0)</f>
        <v>0</v>
      </c>
      <c r="BG711" s="196">
        <f>IF(U711="zákl. přenesená",N711,0)</f>
        <v>0</v>
      </c>
      <c r="BH711" s="196">
        <f>IF(U711="sníž. přenesená",N711,0)</f>
        <v>0</v>
      </c>
      <c r="BI711" s="196">
        <f>IF(U711="nulová",N711,0)</f>
        <v>0</v>
      </c>
      <c r="BJ711" s="100" t="s">
        <v>22</v>
      </c>
      <c r="BK711" s="196">
        <f>ROUND(L711*K711,2)</f>
        <v>0</v>
      </c>
      <c r="BL711" s="100" t="s">
        <v>280</v>
      </c>
      <c r="BM711" s="100" t="s">
        <v>939</v>
      </c>
    </row>
    <row r="712" spans="2:47" s="110" customFormat="1" ht="22.5" customHeight="1">
      <c r="B712" s="111"/>
      <c r="C712" s="112"/>
      <c r="D712" s="112"/>
      <c r="E712" s="112"/>
      <c r="F712" s="338" t="s">
        <v>775</v>
      </c>
      <c r="G712" s="339"/>
      <c r="H712" s="339"/>
      <c r="I712" s="339"/>
      <c r="J712" s="112"/>
      <c r="K712" s="112"/>
      <c r="L712" s="247"/>
      <c r="M712" s="247"/>
      <c r="N712" s="112"/>
      <c r="O712" s="112"/>
      <c r="P712" s="112"/>
      <c r="Q712" s="112"/>
      <c r="R712" s="115"/>
      <c r="T712" s="233"/>
      <c r="U712" s="112"/>
      <c r="V712" s="112"/>
      <c r="W712" s="112"/>
      <c r="X712" s="112"/>
      <c r="Y712" s="112"/>
      <c r="Z712" s="112"/>
      <c r="AA712" s="234"/>
      <c r="AT712" s="100" t="s">
        <v>559</v>
      </c>
      <c r="AU712" s="100" t="s">
        <v>124</v>
      </c>
    </row>
    <row r="713" spans="2:65" s="110" customFormat="1" ht="31.5" customHeight="1">
      <c r="B713" s="111"/>
      <c r="C713" s="188" t="s">
        <v>940</v>
      </c>
      <c r="D713" s="188" t="s">
        <v>156</v>
      </c>
      <c r="E713" s="189" t="s">
        <v>941</v>
      </c>
      <c r="F713" s="316" t="s">
        <v>942</v>
      </c>
      <c r="G713" s="316"/>
      <c r="H713" s="316"/>
      <c r="I713" s="316"/>
      <c r="J713" s="190" t="s">
        <v>622</v>
      </c>
      <c r="K713" s="191">
        <v>20234.7</v>
      </c>
      <c r="L713" s="317"/>
      <c r="M713" s="317"/>
      <c r="N713" s="318">
        <f>ROUND(L713*K713,2)</f>
        <v>0</v>
      </c>
      <c r="O713" s="318"/>
      <c r="P713" s="318"/>
      <c r="Q713" s="318"/>
      <c r="R713" s="115"/>
      <c r="T713" s="192" t="s">
        <v>5</v>
      </c>
      <c r="U713" s="193" t="s">
        <v>41</v>
      </c>
      <c r="V713" s="194">
        <v>0</v>
      </c>
      <c r="W713" s="194">
        <f>V713*K713</f>
        <v>0</v>
      </c>
      <c r="X713" s="194">
        <v>0</v>
      </c>
      <c r="Y713" s="194">
        <f>X713*K713</f>
        <v>0</v>
      </c>
      <c r="Z713" s="194">
        <v>0</v>
      </c>
      <c r="AA713" s="195">
        <f>Z713*K713</f>
        <v>0</v>
      </c>
      <c r="AR713" s="100" t="s">
        <v>280</v>
      </c>
      <c r="AT713" s="100" t="s">
        <v>156</v>
      </c>
      <c r="AU713" s="100" t="s">
        <v>124</v>
      </c>
      <c r="AY713" s="100" t="s">
        <v>155</v>
      </c>
      <c r="BE713" s="196">
        <f>IF(U713="základní",N713,0)</f>
        <v>0</v>
      </c>
      <c r="BF713" s="196">
        <f>IF(U713="snížená",N713,0)</f>
        <v>0</v>
      </c>
      <c r="BG713" s="196">
        <f>IF(U713="zákl. přenesená",N713,0)</f>
        <v>0</v>
      </c>
      <c r="BH713" s="196">
        <f>IF(U713="sníž. přenesená",N713,0)</f>
        <v>0</v>
      </c>
      <c r="BI713" s="196">
        <f>IF(U713="nulová",N713,0)</f>
        <v>0</v>
      </c>
      <c r="BJ713" s="100" t="s">
        <v>22</v>
      </c>
      <c r="BK713" s="196">
        <f>ROUND(L713*K713,2)</f>
        <v>0</v>
      </c>
      <c r="BL713" s="100" t="s">
        <v>280</v>
      </c>
      <c r="BM713" s="100" t="s">
        <v>943</v>
      </c>
    </row>
    <row r="714" spans="2:63" s="180" customFormat="1" ht="29.85" customHeight="1">
      <c r="B714" s="176"/>
      <c r="C714" s="177"/>
      <c r="D714" s="187" t="s">
        <v>200</v>
      </c>
      <c r="E714" s="187"/>
      <c r="F714" s="187"/>
      <c r="G714" s="187"/>
      <c r="H714" s="187"/>
      <c r="I714" s="187"/>
      <c r="J714" s="187"/>
      <c r="K714" s="187"/>
      <c r="L714" s="200"/>
      <c r="M714" s="200"/>
      <c r="N714" s="314">
        <f>BK714</f>
        <v>0</v>
      </c>
      <c r="O714" s="315"/>
      <c r="P714" s="315"/>
      <c r="Q714" s="315"/>
      <c r="R714" s="179"/>
      <c r="T714" s="181"/>
      <c r="U714" s="177"/>
      <c r="V714" s="177"/>
      <c r="W714" s="182">
        <f>SUM(W715:W744)</f>
        <v>28.583900000000003</v>
      </c>
      <c r="X714" s="177"/>
      <c r="Y714" s="182">
        <f>SUM(Y715:Y744)</f>
        <v>1.0749575</v>
      </c>
      <c r="Z714" s="177"/>
      <c r="AA714" s="183">
        <f>SUM(AA715:AA744)</f>
        <v>0</v>
      </c>
      <c r="AR714" s="184" t="s">
        <v>124</v>
      </c>
      <c r="AT714" s="185" t="s">
        <v>75</v>
      </c>
      <c r="AU714" s="185" t="s">
        <v>22</v>
      </c>
      <c r="AY714" s="184" t="s">
        <v>155</v>
      </c>
      <c r="BK714" s="186">
        <f>SUM(BK715:BK744)</f>
        <v>0</v>
      </c>
    </row>
    <row r="715" spans="2:65" s="110" customFormat="1" ht="31.5" customHeight="1">
      <c r="B715" s="111"/>
      <c r="C715" s="188" t="s">
        <v>944</v>
      </c>
      <c r="D715" s="188" t="s">
        <v>156</v>
      </c>
      <c r="E715" s="189" t="s">
        <v>945</v>
      </c>
      <c r="F715" s="316" t="s">
        <v>946</v>
      </c>
      <c r="G715" s="316"/>
      <c r="H715" s="316"/>
      <c r="I715" s="316"/>
      <c r="J715" s="190" t="s">
        <v>214</v>
      </c>
      <c r="K715" s="191">
        <v>6.75</v>
      </c>
      <c r="L715" s="317"/>
      <c r="M715" s="317"/>
      <c r="N715" s="318">
        <f>ROUND(L715*K715,2)</f>
        <v>0</v>
      </c>
      <c r="O715" s="318"/>
      <c r="P715" s="318"/>
      <c r="Q715" s="318"/>
      <c r="R715" s="115"/>
      <c r="T715" s="192" t="s">
        <v>5</v>
      </c>
      <c r="U715" s="193" t="s">
        <v>41</v>
      </c>
      <c r="V715" s="194">
        <v>0.26</v>
      </c>
      <c r="W715" s="194">
        <f>V715*K715</f>
        <v>1.7550000000000001</v>
      </c>
      <c r="X715" s="194">
        <v>0</v>
      </c>
      <c r="Y715" s="194">
        <f>X715*K715</f>
        <v>0</v>
      </c>
      <c r="Z715" s="194">
        <v>0</v>
      </c>
      <c r="AA715" s="195">
        <f>Z715*K715</f>
        <v>0</v>
      </c>
      <c r="AR715" s="100" t="s">
        <v>280</v>
      </c>
      <c r="AT715" s="100" t="s">
        <v>156</v>
      </c>
      <c r="AU715" s="100" t="s">
        <v>124</v>
      </c>
      <c r="AY715" s="100" t="s">
        <v>155</v>
      </c>
      <c r="BE715" s="196">
        <f>IF(U715="základní",N715,0)</f>
        <v>0</v>
      </c>
      <c r="BF715" s="196">
        <f>IF(U715="snížená",N715,0)</f>
        <v>0</v>
      </c>
      <c r="BG715" s="196">
        <f>IF(U715="zákl. přenesená",N715,0)</f>
        <v>0</v>
      </c>
      <c r="BH715" s="196">
        <f>IF(U715="sníž. přenesená",N715,0)</f>
        <v>0</v>
      </c>
      <c r="BI715" s="196">
        <f>IF(U715="nulová",N715,0)</f>
        <v>0</v>
      </c>
      <c r="BJ715" s="100" t="s">
        <v>22</v>
      </c>
      <c r="BK715" s="196">
        <f>ROUND(L715*K715,2)</f>
        <v>0</v>
      </c>
      <c r="BL715" s="100" t="s">
        <v>280</v>
      </c>
      <c r="BM715" s="100" t="s">
        <v>947</v>
      </c>
    </row>
    <row r="716" spans="2:51" s="206" customFormat="1" ht="22.5" customHeight="1">
      <c r="B716" s="201"/>
      <c r="C716" s="202"/>
      <c r="D716" s="202"/>
      <c r="E716" s="203" t="s">
        <v>5</v>
      </c>
      <c r="F716" s="342" t="s">
        <v>226</v>
      </c>
      <c r="G716" s="343"/>
      <c r="H716" s="343"/>
      <c r="I716" s="343"/>
      <c r="J716" s="202"/>
      <c r="K716" s="204" t="s">
        <v>5</v>
      </c>
      <c r="L716" s="244"/>
      <c r="M716" s="244"/>
      <c r="N716" s="202"/>
      <c r="O716" s="202"/>
      <c r="P716" s="202"/>
      <c r="Q716" s="202"/>
      <c r="R716" s="205"/>
      <c r="T716" s="207"/>
      <c r="U716" s="202"/>
      <c r="V716" s="202"/>
      <c r="W716" s="202"/>
      <c r="X716" s="202"/>
      <c r="Y716" s="202"/>
      <c r="Z716" s="202"/>
      <c r="AA716" s="208"/>
      <c r="AT716" s="209" t="s">
        <v>217</v>
      </c>
      <c r="AU716" s="209" t="s">
        <v>124</v>
      </c>
      <c r="AV716" s="206" t="s">
        <v>22</v>
      </c>
      <c r="AW716" s="206" t="s">
        <v>34</v>
      </c>
      <c r="AX716" s="206" t="s">
        <v>76</v>
      </c>
      <c r="AY716" s="209" t="s">
        <v>155</v>
      </c>
    </row>
    <row r="717" spans="2:51" s="215" customFormat="1" ht="22.5" customHeight="1">
      <c r="B717" s="210"/>
      <c r="C717" s="211"/>
      <c r="D717" s="211"/>
      <c r="E717" s="212" t="s">
        <v>5</v>
      </c>
      <c r="F717" s="347" t="s">
        <v>948</v>
      </c>
      <c r="G717" s="348"/>
      <c r="H717" s="348"/>
      <c r="I717" s="348"/>
      <c r="J717" s="211"/>
      <c r="K717" s="213">
        <v>3.35</v>
      </c>
      <c r="L717" s="245"/>
      <c r="M717" s="245"/>
      <c r="N717" s="211"/>
      <c r="O717" s="211"/>
      <c r="P717" s="211"/>
      <c r="Q717" s="211"/>
      <c r="R717" s="214"/>
      <c r="T717" s="216"/>
      <c r="U717" s="211"/>
      <c r="V717" s="211"/>
      <c r="W717" s="211"/>
      <c r="X717" s="211"/>
      <c r="Y717" s="211"/>
      <c r="Z717" s="211"/>
      <c r="AA717" s="217"/>
      <c r="AT717" s="218" t="s">
        <v>217</v>
      </c>
      <c r="AU717" s="218" t="s">
        <v>124</v>
      </c>
      <c r="AV717" s="215" t="s">
        <v>124</v>
      </c>
      <c r="AW717" s="215" t="s">
        <v>34</v>
      </c>
      <c r="AX717" s="215" t="s">
        <v>76</v>
      </c>
      <c r="AY717" s="218" t="s">
        <v>155</v>
      </c>
    </row>
    <row r="718" spans="2:51" s="215" customFormat="1" ht="22.5" customHeight="1">
      <c r="B718" s="210"/>
      <c r="C718" s="211"/>
      <c r="D718" s="211"/>
      <c r="E718" s="212" t="s">
        <v>5</v>
      </c>
      <c r="F718" s="347" t="s">
        <v>949</v>
      </c>
      <c r="G718" s="348"/>
      <c r="H718" s="348"/>
      <c r="I718" s="348"/>
      <c r="J718" s="211"/>
      <c r="K718" s="213">
        <v>3.4</v>
      </c>
      <c r="L718" s="245"/>
      <c r="M718" s="245"/>
      <c r="N718" s="211"/>
      <c r="O718" s="211"/>
      <c r="P718" s="211"/>
      <c r="Q718" s="211"/>
      <c r="R718" s="214"/>
      <c r="T718" s="216"/>
      <c r="U718" s="211"/>
      <c r="V718" s="211"/>
      <c r="W718" s="211"/>
      <c r="X718" s="211"/>
      <c r="Y718" s="211"/>
      <c r="Z718" s="211"/>
      <c r="AA718" s="217"/>
      <c r="AT718" s="218" t="s">
        <v>217</v>
      </c>
      <c r="AU718" s="218" t="s">
        <v>124</v>
      </c>
      <c r="AV718" s="215" t="s">
        <v>124</v>
      </c>
      <c r="AW718" s="215" t="s">
        <v>34</v>
      </c>
      <c r="AX718" s="215" t="s">
        <v>76</v>
      </c>
      <c r="AY718" s="218" t="s">
        <v>155</v>
      </c>
    </row>
    <row r="719" spans="2:51" s="224" customFormat="1" ht="22.5" customHeight="1">
      <c r="B719" s="219"/>
      <c r="C719" s="220"/>
      <c r="D719" s="220"/>
      <c r="E719" s="221" t="s">
        <v>5</v>
      </c>
      <c r="F719" s="336" t="s">
        <v>222</v>
      </c>
      <c r="G719" s="337"/>
      <c r="H719" s="337"/>
      <c r="I719" s="337"/>
      <c r="J719" s="220"/>
      <c r="K719" s="222">
        <v>6.75</v>
      </c>
      <c r="L719" s="246"/>
      <c r="M719" s="246"/>
      <c r="N719" s="220"/>
      <c r="O719" s="220"/>
      <c r="P719" s="220"/>
      <c r="Q719" s="220"/>
      <c r="R719" s="223"/>
      <c r="T719" s="225"/>
      <c r="U719" s="220"/>
      <c r="V719" s="220"/>
      <c r="W719" s="220"/>
      <c r="X719" s="220"/>
      <c r="Y719" s="220"/>
      <c r="Z719" s="220"/>
      <c r="AA719" s="226"/>
      <c r="AT719" s="227" t="s">
        <v>217</v>
      </c>
      <c r="AU719" s="227" t="s">
        <v>124</v>
      </c>
      <c r="AV719" s="224" t="s">
        <v>169</v>
      </c>
      <c r="AW719" s="224" t="s">
        <v>6</v>
      </c>
      <c r="AX719" s="224" t="s">
        <v>22</v>
      </c>
      <c r="AY719" s="227" t="s">
        <v>155</v>
      </c>
    </row>
    <row r="720" spans="2:65" s="110" customFormat="1" ht="31.5" customHeight="1">
      <c r="B720" s="111"/>
      <c r="C720" s="228" t="s">
        <v>950</v>
      </c>
      <c r="D720" s="228" t="s">
        <v>300</v>
      </c>
      <c r="E720" s="229" t="s">
        <v>951</v>
      </c>
      <c r="F720" s="344" t="s">
        <v>952</v>
      </c>
      <c r="G720" s="344"/>
      <c r="H720" s="344"/>
      <c r="I720" s="344"/>
      <c r="J720" s="230" t="s">
        <v>580</v>
      </c>
      <c r="K720" s="231">
        <v>22.275</v>
      </c>
      <c r="L720" s="345"/>
      <c r="M720" s="345"/>
      <c r="N720" s="346">
        <f>ROUND(L720*K720,2)</f>
        <v>0</v>
      </c>
      <c r="O720" s="318"/>
      <c r="P720" s="318"/>
      <c r="Q720" s="318"/>
      <c r="R720" s="115"/>
      <c r="T720" s="192" t="s">
        <v>5</v>
      </c>
      <c r="U720" s="193" t="s">
        <v>41</v>
      </c>
      <c r="V720" s="194">
        <v>0</v>
      </c>
      <c r="W720" s="194">
        <f>V720*K720</f>
        <v>0</v>
      </c>
      <c r="X720" s="194">
        <v>0.001</v>
      </c>
      <c r="Y720" s="194">
        <f>X720*K720</f>
        <v>0.022275</v>
      </c>
      <c r="Z720" s="194">
        <v>0</v>
      </c>
      <c r="AA720" s="195">
        <f>Z720*K720</f>
        <v>0</v>
      </c>
      <c r="AR720" s="100" t="s">
        <v>388</v>
      </c>
      <c r="AT720" s="100" t="s">
        <v>300</v>
      </c>
      <c r="AU720" s="100" t="s">
        <v>124</v>
      </c>
      <c r="AY720" s="100" t="s">
        <v>155</v>
      </c>
      <c r="BE720" s="196">
        <f>IF(U720="základní",N720,0)</f>
        <v>0</v>
      </c>
      <c r="BF720" s="196">
        <f>IF(U720="snížená",N720,0)</f>
        <v>0</v>
      </c>
      <c r="BG720" s="196">
        <f>IF(U720="zákl. přenesená",N720,0)</f>
        <v>0</v>
      </c>
      <c r="BH720" s="196">
        <f>IF(U720="sníž. přenesená",N720,0)</f>
        <v>0</v>
      </c>
      <c r="BI720" s="196">
        <f>IF(U720="nulová",N720,0)</f>
        <v>0</v>
      </c>
      <c r="BJ720" s="100" t="s">
        <v>22</v>
      </c>
      <c r="BK720" s="196">
        <f>ROUND(L720*K720,2)</f>
        <v>0</v>
      </c>
      <c r="BL720" s="100" t="s">
        <v>280</v>
      </c>
      <c r="BM720" s="100" t="s">
        <v>953</v>
      </c>
    </row>
    <row r="721" spans="2:47" s="110" customFormat="1" ht="22.5" customHeight="1">
      <c r="B721" s="111"/>
      <c r="C721" s="112"/>
      <c r="D721" s="112"/>
      <c r="E721" s="112"/>
      <c r="F721" s="338" t="s">
        <v>954</v>
      </c>
      <c r="G721" s="339"/>
      <c r="H721" s="339"/>
      <c r="I721" s="339"/>
      <c r="J721" s="112"/>
      <c r="K721" s="112"/>
      <c r="L721" s="247"/>
      <c r="M721" s="247"/>
      <c r="N721" s="112"/>
      <c r="O721" s="112"/>
      <c r="P721" s="112"/>
      <c r="Q721" s="112"/>
      <c r="R721" s="115"/>
      <c r="T721" s="233"/>
      <c r="U721" s="112"/>
      <c r="V721" s="112"/>
      <c r="W721" s="112"/>
      <c r="X721" s="112"/>
      <c r="Y721" s="112"/>
      <c r="Z721" s="112"/>
      <c r="AA721" s="234"/>
      <c r="AT721" s="100" t="s">
        <v>559</v>
      </c>
      <c r="AU721" s="100" t="s">
        <v>124</v>
      </c>
    </row>
    <row r="722" spans="2:65" s="110" customFormat="1" ht="31.5" customHeight="1">
      <c r="B722" s="111"/>
      <c r="C722" s="188" t="s">
        <v>955</v>
      </c>
      <c r="D722" s="188" t="s">
        <v>156</v>
      </c>
      <c r="E722" s="189" t="s">
        <v>956</v>
      </c>
      <c r="F722" s="316" t="s">
        <v>957</v>
      </c>
      <c r="G722" s="316"/>
      <c r="H722" s="316"/>
      <c r="I722" s="316"/>
      <c r="J722" s="190" t="s">
        <v>214</v>
      </c>
      <c r="K722" s="191">
        <v>21.85</v>
      </c>
      <c r="L722" s="317"/>
      <c r="M722" s="317"/>
      <c r="N722" s="318">
        <f>ROUND(L722*K722,2)</f>
        <v>0</v>
      </c>
      <c r="O722" s="318"/>
      <c r="P722" s="318"/>
      <c r="Q722" s="318"/>
      <c r="R722" s="115"/>
      <c r="T722" s="192" t="s">
        <v>5</v>
      </c>
      <c r="U722" s="193" t="s">
        <v>41</v>
      </c>
      <c r="V722" s="194">
        <v>0.55</v>
      </c>
      <c r="W722" s="194">
        <f>V722*K722</f>
        <v>12.017500000000002</v>
      </c>
      <c r="X722" s="194">
        <v>0.00367</v>
      </c>
      <c r="Y722" s="194">
        <f>X722*K722</f>
        <v>0.08018950000000001</v>
      </c>
      <c r="Z722" s="194">
        <v>0</v>
      </c>
      <c r="AA722" s="195">
        <f>Z722*K722</f>
        <v>0</v>
      </c>
      <c r="AR722" s="100" t="s">
        <v>280</v>
      </c>
      <c r="AT722" s="100" t="s">
        <v>156</v>
      </c>
      <c r="AU722" s="100" t="s">
        <v>124</v>
      </c>
      <c r="AY722" s="100" t="s">
        <v>155</v>
      </c>
      <c r="BE722" s="196">
        <f>IF(U722="základní",N722,0)</f>
        <v>0</v>
      </c>
      <c r="BF722" s="196">
        <f>IF(U722="snížená",N722,0)</f>
        <v>0</v>
      </c>
      <c r="BG722" s="196">
        <f>IF(U722="zákl. přenesená",N722,0)</f>
        <v>0</v>
      </c>
      <c r="BH722" s="196">
        <f>IF(U722="sníž. přenesená",N722,0)</f>
        <v>0</v>
      </c>
      <c r="BI722" s="196">
        <f>IF(U722="nulová",N722,0)</f>
        <v>0</v>
      </c>
      <c r="BJ722" s="100" t="s">
        <v>22</v>
      </c>
      <c r="BK722" s="196">
        <f>ROUND(L722*K722,2)</f>
        <v>0</v>
      </c>
      <c r="BL722" s="100" t="s">
        <v>280</v>
      </c>
      <c r="BM722" s="100" t="s">
        <v>958</v>
      </c>
    </row>
    <row r="723" spans="2:51" s="206" customFormat="1" ht="22.5" customHeight="1">
      <c r="B723" s="201"/>
      <c r="C723" s="202"/>
      <c r="D723" s="202"/>
      <c r="E723" s="203" t="s">
        <v>5</v>
      </c>
      <c r="F723" s="342" t="s">
        <v>284</v>
      </c>
      <c r="G723" s="343"/>
      <c r="H723" s="343"/>
      <c r="I723" s="343"/>
      <c r="J723" s="202"/>
      <c r="K723" s="204" t="s">
        <v>5</v>
      </c>
      <c r="L723" s="244"/>
      <c r="M723" s="244"/>
      <c r="N723" s="202"/>
      <c r="O723" s="202"/>
      <c r="P723" s="202"/>
      <c r="Q723" s="202"/>
      <c r="R723" s="205"/>
      <c r="T723" s="207"/>
      <c r="U723" s="202"/>
      <c r="V723" s="202"/>
      <c r="W723" s="202"/>
      <c r="X723" s="202"/>
      <c r="Y723" s="202"/>
      <c r="Z723" s="202"/>
      <c r="AA723" s="208"/>
      <c r="AT723" s="209" t="s">
        <v>217</v>
      </c>
      <c r="AU723" s="209" t="s">
        <v>124</v>
      </c>
      <c r="AV723" s="206" t="s">
        <v>22</v>
      </c>
      <c r="AW723" s="206" t="s">
        <v>34</v>
      </c>
      <c r="AX723" s="206" t="s">
        <v>76</v>
      </c>
      <c r="AY723" s="209" t="s">
        <v>155</v>
      </c>
    </row>
    <row r="724" spans="2:51" s="215" customFormat="1" ht="22.5" customHeight="1">
      <c r="B724" s="210"/>
      <c r="C724" s="211"/>
      <c r="D724" s="211"/>
      <c r="E724" s="212" t="s">
        <v>5</v>
      </c>
      <c r="F724" s="347" t="s">
        <v>412</v>
      </c>
      <c r="G724" s="348"/>
      <c r="H724" s="348"/>
      <c r="I724" s="348"/>
      <c r="J724" s="211"/>
      <c r="K724" s="213">
        <v>11.75</v>
      </c>
      <c r="L724" s="245"/>
      <c r="M724" s="245"/>
      <c r="N724" s="211"/>
      <c r="O724" s="211"/>
      <c r="P724" s="211"/>
      <c r="Q724" s="211"/>
      <c r="R724" s="214"/>
      <c r="T724" s="216"/>
      <c r="U724" s="211"/>
      <c r="V724" s="211"/>
      <c r="W724" s="211"/>
      <c r="X724" s="211"/>
      <c r="Y724" s="211"/>
      <c r="Z724" s="211"/>
      <c r="AA724" s="217"/>
      <c r="AT724" s="218" t="s">
        <v>217</v>
      </c>
      <c r="AU724" s="218" t="s">
        <v>124</v>
      </c>
      <c r="AV724" s="215" t="s">
        <v>124</v>
      </c>
      <c r="AW724" s="215" t="s">
        <v>34</v>
      </c>
      <c r="AX724" s="215" t="s">
        <v>76</v>
      </c>
      <c r="AY724" s="218" t="s">
        <v>155</v>
      </c>
    </row>
    <row r="725" spans="2:51" s="215" customFormat="1" ht="22.5" customHeight="1">
      <c r="B725" s="210"/>
      <c r="C725" s="211"/>
      <c r="D725" s="211"/>
      <c r="E725" s="212" t="s">
        <v>5</v>
      </c>
      <c r="F725" s="347" t="s">
        <v>413</v>
      </c>
      <c r="G725" s="348"/>
      <c r="H725" s="348"/>
      <c r="I725" s="348"/>
      <c r="J725" s="211"/>
      <c r="K725" s="213">
        <v>10.1</v>
      </c>
      <c r="L725" s="245"/>
      <c r="M725" s="245"/>
      <c r="N725" s="211"/>
      <c r="O725" s="211"/>
      <c r="P725" s="211"/>
      <c r="Q725" s="211"/>
      <c r="R725" s="214"/>
      <c r="T725" s="216"/>
      <c r="U725" s="211"/>
      <c r="V725" s="211"/>
      <c r="W725" s="211"/>
      <c r="X725" s="211"/>
      <c r="Y725" s="211"/>
      <c r="Z725" s="211"/>
      <c r="AA725" s="217"/>
      <c r="AT725" s="218" t="s">
        <v>217</v>
      </c>
      <c r="AU725" s="218" t="s">
        <v>124</v>
      </c>
      <c r="AV725" s="215" t="s">
        <v>124</v>
      </c>
      <c r="AW725" s="215" t="s">
        <v>34</v>
      </c>
      <c r="AX725" s="215" t="s">
        <v>76</v>
      </c>
      <c r="AY725" s="218" t="s">
        <v>155</v>
      </c>
    </row>
    <row r="726" spans="2:51" s="224" customFormat="1" ht="22.5" customHeight="1">
      <c r="B726" s="219"/>
      <c r="C726" s="220"/>
      <c r="D726" s="220"/>
      <c r="E726" s="221" t="s">
        <v>5</v>
      </c>
      <c r="F726" s="336" t="s">
        <v>222</v>
      </c>
      <c r="G726" s="337"/>
      <c r="H726" s="337"/>
      <c r="I726" s="337"/>
      <c r="J726" s="220"/>
      <c r="K726" s="222">
        <v>21.85</v>
      </c>
      <c r="L726" s="246"/>
      <c r="M726" s="246"/>
      <c r="N726" s="220"/>
      <c r="O726" s="220"/>
      <c r="P726" s="220"/>
      <c r="Q726" s="220"/>
      <c r="R726" s="223"/>
      <c r="T726" s="225"/>
      <c r="U726" s="220"/>
      <c r="V726" s="220"/>
      <c r="W726" s="220"/>
      <c r="X726" s="220"/>
      <c r="Y726" s="220"/>
      <c r="Z726" s="220"/>
      <c r="AA726" s="226"/>
      <c r="AT726" s="227" t="s">
        <v>217</v>
      </c>
      <c r="AU726" s="227" t="s">
        <v>124</v>
      </c>
      <c r="AV726" s="224" t="s">
        <v>169</v>
      </c>
      <c r="AW726" s="224" t="s">
        <v>6</v>
      </c>
      <c r="AX726" s="224" t="s">
        <v>22</v>
      </c>
      <c r="AY726" s="227" t="s">
        <v>155</v>
      </c>
    </row>
    <row r="727" spans="2:65" s="110" customFormat="1" ht="22.5" customHeight="1">
      <c r="B727" s="111"/>
      <c r="C727" s="228" t="s">
        <v>959</v>
      </c>
      <c r="D727" s="228" t="s">
        <v>300</v>
      </c>
      <c r="E727" s="229" t="s">
        <v>960</v>
      </c>
      <c r="F727" s="344" t="s">
        <v>961</v>
      </c>
      <c r="G727" s="344"/>
      <c r="H727" s="344"/>
      <c r="I727" s="344"/>
      <c r="J727" s="230" t="s">
        <v>214</v>
      </c>
      <c r="K727" s="231">
        <v>25.128</v>
      </c>
      <c r="L727" s="345"/>
      <c r="M727" s="345"/>
      <c r="N727" s="346">
        <f>ROUND(L727*K727,2)</f>
        <v>0</v>
      </c>
      <c r="O727" s="318"/>
      <c r="P727" s="318"/>
      <c r="Q727" s="318"/>
      <c r="R727" s="115"/>
      <c r="T727" s="192" t="s">
        <v>5</v>
      </c>
      <c r="U727" s="193" t="s">
        <v>41</v>
      </c>
      <c r="V727" s="194">
        <v>0</v>
      </c>
      <c r="W727" s="194">
        <f>V727*K727</f>
        <v>0</v>
      </c>
      <c r="X727" s="194">
        <v>0.018</v>
      </c>
      <c r="Y727" s="194">
        <f>X727*K727</f>
        <v>0.452304</v>
      </c>
      <c r="Z727" s="194">
        <v>0</v>
      </c>
      <c r="AA727" s="195">
        <f>Z727*K727</f>
        <v>0</v>
      </c>
      <c r="AR727" s="100" t="s">
        <v>388</v>
      </c>
      <c r="AT727" s="100" t="s">
        <v>300</v>
      </c>
      <c r="AU727" s="100" t="s">
        <v>124</v>
      </c>
      <c r="AY727" s="100" t="s">
        <v>155</v>
      </c>
      <c r="BE727" s="196">
        <f>IF(U727="základní",N727,0)</f>
        <v>0</v>
      </c>
      <c r="BF727" s="196">
        <f>IF(U727="snížená",N727,0)</f>
        <v>0</v>
      </c>
      <c r="BG727" s="196">
        <f>IF(U727="zákl. přenesená",N727,0)</f>
        <v>0</v>
      </c>
      <c r="BH727" s="196">
        <f>IF(U727="sníž. přenesená",N727,0)</f>
        <v>0</v>
      </c>
      <c r="BI727" s="196">
        <f>IF(U727="nulová",N727,0)</f>
        <v>0</v>
      </c>
      <c r="BJ727" s="100" t="s">
        <v>22</v>
      </c>
      <c r="BK727" s="196">
        <f>ROUND(L727*K727,2)</f>
        <v>0</v>
      </c>
      <c r="BL727" s="100" t="s">
        <v>280</v>
      </c>
      <c r="BM727" s="100" t="s">
        <v>962</v>
      </c>
    </row>
    <row r="728" spans="2:51" s="206" customFormat="1" ht="22.5" customHeight="1">
      <c r="B728" s="201"/>
      <c r="C728" s="202"/>
      <c r="D728" s="202"/>
      <c r="E728" s="203" t="s">
        <v>5</v>
      </c>
      <c r="F728" s="342" t="s">
        <v>284</v>
      </c>
      <c r="G728" s="343"/>
      <c r="H728" s="343"/>
      <c r="I728" s="343"/>
      <c r="J728" s="202"/>
      <c r="K728" s="204" t="s">
        <v>5</v>
      </c>
      <c r="L728" s="244"/>
      <c r="M728" s="244"/>
      <c r="N728" s="202"/>
      <c r="O728" s="202"/>
      <c r="P728" s="202"/>
      <c r="Q728" s="202"/>
      <c r="R728" s="205"/>
      <c r="T728" s="207"/>
      <c r="U728" s="202"/>
      <c r="V728" s="202"/>
      <c r="W728" s="202"/>
      <c r="X728" s="202"/>
      <c r="Y728" s="202"/>
      <c r="Z728" s="202"/>
      <c r="AA728" s="208"/>
      <c r="AT728" s="209" t="s">
        <v>217</v>
      </c>
      <c r="AU728" s="209" t="s">
        <v>124</v>
      </c>
      <c r="AV728" s="206" t="s">
        <v>22</v>
      </c>
      <c r="AW728" s="206" t="s">
        <v>34</v>
      </c>
      <c r="AX728" s="206" t="s">
        <v>76</v>
      </c>
      <c r="AY728" s="209" t="s">
        <v>155</v>
      </c>
    </row>
    <row r="729" spans="2:51" s="215" customFormat="1" ht="22.5" customHeight="1">
      <c r="B729" s="210"/>
      <c r="C729" s="211"/>
      <c r="D729" s="211"/>
      <c r="E729" s="212" t="s">
        <v>5</v>
      </c>
      <c r="F729" s="347" t="s">
        <v>412</v>
      </c>
      <c r="G729" s="348"/>
      <c r="H729" s="348"/>
      <c r="I729" s="348"/>
      <c r="J729" s="211"/>
      <c r="K729" s="213">
        <v>11.75</v>
      </c>
      <c r="L729" s="245"/>
      <c r="M729" s="245"/>
      <c r="N729" s="211"/>
      <c r="O729" s="211"/>
      <c r="P729" s="211"/>
      <c r="Q729" s="211"/>
      <c r="R729" s="214"/>
      <c r="T729" s="216"/>
      <c r="U729" s="211"/>
      <c r="V729" s="211"/>
      <c r="W729" s="211"/>
      <c r="X729" s="211"/>
      <c r="Y729" s="211"/>
      <c r="Z729" s="211"/>
      <c r="AA729" s="217"/>
      <c r="AT729" s="218" t="s">
        <v>217</v>
      </c>
      <c r="AU729" s="218" t="s">
        <v>124</v>
      </c>
      <c r="AV729" s="215" t="s">
        <v>124</v>
      </c>
      <c r="AW729" s="215" t="s">
        <v>34</v>
      </c>
      <c r="AX729" s="215" t="s">
        <v>76</v>
      </c>
      <c r="AY729" s="218" t="s">
        <v>155</v>
      </c>
    </row>
    <row r="730" spans="2:51" s="215" customFormat="1" ht="22.5" customHeight="1">
      <c r="B730" s="210"/>
      <c r="C730" s="211"/>
      <c r="D730" s="211"/>
      <c r="E730" s="212" t="s">
        <v>5</v>
      </c>
      <c r="F730" s="347" t="s">
        <v>413</v>
      </c>
      <c r="G730" s="348"/>
      <c r="H730" s="348"/>
      <c r="I730" s="348"/>
      <c r="J730" s="211"/>
      <c r="K730" s="213">
        <v>10.1</v>
      </c>
      <c r="L730" s="245"/>
      <c r="M730" s="245"/>
      <c r="N730" s="211"/>
      <c r="O730" s="211"/>
      <c r="P730" s="211"/>
      <c r="Q730" s="211"/>
      <c r="R730" s="214"/>
      <c r="T730" s="216"/>
      <c r="U730" s="211"/>
      <c r="V730" s="211"/>
      <c r="W730" s="211"/>
      <c r="X730" s="211"/>
      <c r="Y730" s="211"/>
      <c r="Z730" s="211"/>
      <c r="AA730" s="217"/>
      <c r="AT730" s="218" t="s">
        <v>217</v>
      </c>
      <c r="AU730" s="218" t="s">
        <v>124</v>
      </c>
      <c r="AV730" s="215" t="s">
        <v>124</v>
      </c>
      <c r="AW730" s="215" t="s">
        <v>34</v>
      </c>
      <c r="AX730" s="215" t="s">
        <v>76</v>
      </c>
      <c r="AY730" s="218" t="s">
        <v>155</v>
      </c>
    </row>
    <row r="731" spans="2:51" s="224" customFormat="1" ht="22.5" customHeight="1">
      <c r="B731" s="219"/>
      <c r="C731" s="220"/>
      <c r="D731" s="220"/>
      <c r="E731" s="221" t="s">
        <v>5</v>
      </c>
      <c r="F731" s="336" t="s">
        <v>222</v>
      </c>
      <c r="G731" s="337"/>
      <c r="H731" s="337"/>
      <c r="I731" s="337"/>
      <c r="J731" s="220"/>
      <c r="K731" s="222">
        <v>21.85</v>
      </c>
      <c r="L731" s="246"/>
      <c r="M731" s="246"/>
      <c r="N731" s="220"/>
      <c r="O731" s="220"/>
      <c r="P731" s="220"/>
      <c r="Q731" s="220"/>
      <c r="R731" s="223"/>
      <c r="T731" s="225"/>
      <c r="U731" s="220"/>
      <c r="V731" s="220"/>
      <c r="W731" s="220"/>
      <c r="X731" s="220"/>
      <c r="Y731" s="220"/>
      <c r="Z731" s="220"/>
      <c r="AA731" s="226"/>
      <c r="AT731" s="227" t="s">
        <v>217</v>
      </c>
      <c r="AU731" s="227" t="s">
        <v>124</v>
      </c>
      <c r="AV731" s="224" t="s">
        <v>169</v>
      </c>
      <c r="AW731" s="224" t="s">
        <v>6</v>
      </c>
      <c r="AX731" s="224" t="s">
        <v>22</v>
      </c>
      <c r="AY731" s="227" t="s">
        <v>155</v>
      </c>
    </row>
    <row r="732" spans="2:65" s="110" customFormat="1" ht="22.5" customHeight="1">
      <c r="B732" s="111"/>
      <c r="C732" s="188" t="s">
        <v>963</v>
      </c>
      <c r="D732" s="188" t="s">
        <v>156</v>
      </c>
      <c r="E732" s="189" t="s">
        <v>964</v>
      </c>
      <c r="F732" s="316" t="s">
        <v>965</v>
      </c>
      <c r="G732" s="316"/>
      <c r="H732" s="316"/>
      <c r="I732" s="316"/>
      <c r="J732" s="190" t="s">
        <v>214</v>
      </c>
      <c r="K732" s="191">
        <v>48.6</v>
      </c>
      <c r="L732" s="317"/>
      <c r="M732" s="317"/>
      <c r="N732" s="318">
        <f>ROUND(L732*K732,2)</f>
        <v>0</v>
      </c>
      <c r="O732" s="318"/>
      <c r="P732" s="318"/>
      <c r="Q732" s="318"/>
      <c r="R732" s="115"/>
      <c r="T732" s="192" t="s">
        <v>5</v>
      </c>
      <c r="U732" s="193" t="s">
        <v>41</v>
      </c>
      <c r="V732" s="194">
        <v>0.044</v>
      </c>
      <c r="W732" s="194">
        <f>V732*K732</f>
        <v>2.1384</v>
      </c>
      <c r="X732" s="194">
        <v>0.0003</v>
      </c>
      <c r="Y732" s="194">
        <f>X732*K732</f>
        <v>0.01458</v>
      </c>
      <c r="Z732" s="194">
        <v>0</v>
      </c>
      <c r="AA732" s="195">
        <f>Z732*K732</f>
        <v>0</v>
      </c>
      <c r="AR732" s="100" t="s">
        <v>280</v>
      </c>
      <c r="AT732" s="100" t="s">
        <v>156</v>
      </c>
      <c r="AU732" s="100" t="s">
        <v>124</v>
      </c>
      <c r="AY732" s="100" t="s">
        <v>155</v>
      </c>
      <c r="BE732" s="196">
        <f>IF(U732="základní",N732,0)</f>
        <v>0</v>
      </c>
      <c r="BF732" s="196">
        <f>IF(U732="snížená",N732,0)</f>
        <v>0</v>
      </c>
      <c r="BG732" s="196">
        <f>IF(U732="zákl. přenesená",N732,0)</f>
        <v>0</v>
      </c>
      <c r="BH732" s="196">
        <f>IF(U732="sníž. přenesená",N732,0)</f>
        <v>0</v>
      </c>
      <c r="BI732" s="196">
        <f>IF(U732="nulová",N732,0)</f>
        <v>0</v>
      </c>
      <c r="BJ732" s="100" t="s">
        <v>22</v>
      </c>
      <c r="BK732" s="196">
        <f>ROUND(L732*K732,2)</f>
        <v>0</v>
      </c>
      <c r="BL732" s="100" t="s">
        <v>280</v>
      </c>
      <c r="BM732" s="100" t="s">
        <v>966</v>
      </c>
    </row>
    <row r="733" spans="2:65" s="110" customFormat="1" ht="31.5" customHeight="1">
      <c r="B733" s="111"/>
      <c r="C733" s="188" t="s">
        <v>967</v>
      </c>
      <c r="D733" s="188" t="s">
        <v>156</v>
      </c>
      <c r="E733" s="189" t="s">
        <v>968</v>
      </c>
      <c r="F733" s="316" t="s">
        <v>969</v>
      </c>
      <c r="G733" s="316"/>
      <c r="H733" s="316"/>
      <c r="I733" s="316"/>
      <c r="J733" s="190" t="s">
        <v>214</v>
      </c>
      <c r="K733" s="191">
        <v>21.85</v>
      </c>
      <c r="L733" s="317"/>
      <c r="M733" s="317"/>
      <c r="N733" s="318">
        <f>ROUND(L733*K733,2)</f>
        <v>0</v>
      </c>
      <c r="O733" s="318"/>
      <c r="P733" s="318"/>
      <c r="Q733" s="318"/>
      <c r="R733" s="115"/>
      <c r="T733" s="192" t="s">
        <v>5</v>
      </c>
      <c r="U733" s="193" t="s">
        <v>41</v>
      </c>
      <c r="V733" s="194">
        <v>0.3</v>
      </c>
      <c r="W733" s="194">
        <f>V733*K733</f>
        <v>6.555000000000001</v>
      </c>
      <c r="X733" s="194">
        <v>0.0077</v>
      </c>
      <c r="Y733" s="194">
        <f>X733*K733</f>
        <v>0.168245</v>
      </c>
      <c r="Z733" s="194">
        <v>0</v>
      </c>
      <c r="AA733" s="195">
        <f>Z733*K733</f>
        <v>0</v>
      </c>
      <c r="AR733" s="100" t="s">
        <v>280</v>
      </c>
      <c r="AT733" s="100" t="s">
        <v>156</v>
      </c>
      <c r="AU733" s="100" t="s">
        <v>124</v>
      </c>
      <c r="AY733" s="100" t="s">
        <v>155</v>
      </c>
      <c r="BE733" s="196">
        <f>IF(U733="základní",N733,0)</f>
        <v>0</v>
      </c>
      <c r="BF733" s="196">
        <f>IF(U733="snížená",N733,0)</f>
        <v>0</v>
      </c>
      <c r="BG733" s="196">
        <f>IF(U733="zákl. přenesená",N733,0)</f>
        <v>0</v>
      </c>
      <c r="BH733" s="196">
        <f>IF(U733="sníž. přenesená",N733,0)</f>
        <v>0</v>
      </c>
      <c r="BI733" s="196">
        <f>IF(U733="nulová",N733,0)</f>
        <v>0</v>
      </c>
      <c r="BJ733" s="100" t="s">
        <v>22</v>
      </c>
      <c r="BK733" s="196">
        <f>ROUND(L733*K733,2)</f>
        <v>0</v>
      </c>
      <c r="BL733" s="100" t="s">
        <v>280</v>
      </c>
      <c r="BM733" s="100" t="s">
        <v>970</v>
      </c>
    </row>
    <row r="734" spans="2:51" s="206" customFormat="1" ht="22.5" customHeight="1">
      <c r="B734" s="201"/>
      <c r="C734" s="202"/>
      <c r="D734" s="202"/>
      <c r="E734" s="203" t="s">
        <v>5</v>
      </c>
      <c r="F734" s="342" t="s">
        <v>284</v>
      </c>
      <c r="G734" s="343"/>
      <c r="H734" s="343"/>
      <c r="I734" s="343"/>
      <c r="J734" s="202"/>
      <c r="K734" s="204" t="s">
        <v>5</v>
      </c>
      <c r="L734" s="244"/>
      <c r="M734" s="244"/>
      <c r="N734" s="202"/>
      <c r="O734" s="202"/>
      <c r="P734" s="202"/>
      <c r="Q734" s="202"/>
      <c r="R734" s="205"/>
      <c r="T734" s="207"/>
      <c r="U734" s="202"/>
      <c r="V734" s="202"/>
      <c r="W734" s="202"/>
      <c r="X734" s="202"/>
      <c r="Y734" s="202"/>
      <c r="Z734" s="202"/>
      <c r="AA734" s="208"/>
      <c r="AT734" s="209" t="s">
        <v>217</v>
      </c>
      <c r="AU734" s="209" t="s">
        <v>124</v>
      </c>
      <c r="AV734" s="206" t="s">
        <v>22</v>
      </c>
      <c r="AW734" s="206" t="s">
        <v>34</v>
      </c>
      <c r="AX734" s="206" t="s">
        <v>76</v>
      </c>
      <c r="AY734" s="209" t="s">
        <v>155</v>
      </c>
    </row>
    <row r="735" spans="2:51" s="215" customFormat="1" ht="22.5" customHeight="1">
      <c r="B735" s="210"/>
      <c r="C735" s="211"/>
      <c r="D735" s="211"/>
      <c r="E735" s="212" t="s">
        <v>5</v>
      </c>
      <c r="F735" s="347" t="s">
        <v>412</v>
      </c>
      <c r="G735" s="348"/>
      <c r="H735" s="348"/>
      <c r="I735" s="348"/>
      <c r="J735" s="211"/>
      <c r="K735" s="213">
        <v>11.75</v>
      </c>
      <c r="L735" s="245"/>
      <c r="M735" s="245"/>
      <c r="N735" s="211"/>
      <c r="O735" s="211"/>
      <c r="P735" s="211"/>
      <c r="Q735" s="211"/>
      <c r="R735" s="214"/>
      <c r="T735" s="216"/>
      <c r="U735" s="211"/>
      <c r="V735" s="211"/>
      <c r="W735" s="211"/>
      <c r="X735" s="211"/>
      <c r="Y735" s="211"/>
      <c r="Z735" s="211"/>
      <c r="AA735" s="217"/>
      <c r="AT735" s="218" t="s">
        <v>217</v>
      </c>
      <c r="AU735" s="218" t="s">
        <v>124</v>
      </c>
      <c r="AV735" s="215" t="s">
        <v>124</v>
      </c>
      <c r="AW735" s="215" t="s">
        <v>34</v>
      </c>
      <c r="AX735" s="215" t="s">
        <v>76</v>
      </c>
      <c r="AY735" s="218" t="s">
        <v>155</v>
      </c>
    </row>
    <row r="736" spans="2:51" s="215" customFormat="1" ht="22.5" customHeight="1">
      <c r="B736" s="210"/>
      <c r="C736" s="211"/>
      <c r="D736" s="211"/>
      <c r="E736" s="212" t="s">
        <v>5</v>
      </c>
      <c r="F736" s="347" t="s">
        <v>413</v>
      </c>
      <c r="G736" s="348"/>
      <c r="H736" s="348"/>
      <c r="I736" s="348"/>
      <c r="J736" s="211"/>
      <c r="K736" s="213">
        <v>10.1</v>
      </c>
      <c r="L736" s="245"/>
      <c r="M736" s="245"/>
      <c r="N736" s="211"/>
      <c r="O736" s="211"/>
      <c r="P736" s="211"/>
      <c r="Q736" s="211"/>
      <c r="R736" s="214"/>
      <c r="T736" s="216"/>
      <c r="U736" s="211"/>
      <c r="V736" s="211"/>
      <c r="W736" s="211"/>
      <c r="X736" s="211"/>
      <c r="Y736" s="211"/>
      <c r="Z736" s="211"/>
      <c r="AA736" s="217"/>
      <c r="AT736" s="218" t="s">
        <v>217</v>
      </c>
      <c r="AU736" s="218" t="s">
        <v>124</v>
      </c>
      <c r="AV736" s="215" t="s">
        <v>124</v>
      </c>
      <c r="AW736" s="215" t="s">
        <v>34</v>
      </c>
      <c r="AX736" s="215" t="s">
        <v>76</v>
      </c>
      <c r="AY736" s="218" t="s">
        <v>155</v>
      </c>
    </row>
    <row r="737" spans="2:51" s="224" customFormat="1" ht="22.5" customHeight="1">
      <c r="B737" s="219"/>
      <c r="C737" s="220"/>
      <c r="D737" s="220"/>
      <c r="E737" s="221" t="s">
        <v>5</v>
      </c>
      <c r="F737" s="336" t="s">
        <v>222</v>
      </c>
      <c r="G737" s="337"/>
      <c r="H737" s="337"/>
      <c r="I737" s="337"/>
      <c r="J737" s="220"/>
      <c r="K737" s="222">
        <v>21.85</v>
      </c>
      <c r="L737" s="246"/>
      <c r="M737" s="246"/>
      <c r="N737" s="220"/>
      <c r="O737" s="220"/>
      <c r="P737" s="220"/>
      <c r="Q737" s="220"/>
      <c r="R737" s="223"/>
      <c r="T737" s="225"/>
      <c r="U737" s="220"/>
      <c r="V737" s="220"/>
      <c r="W737" s="220"/>
      <c r="X737" s="220"/>
      <c r="Y737" s="220"/>
      <c r="Z737" s="220"/>
      <c r="AA737" s="226"/>
      <c r="AT737" s="227" t="s">
        <v>217</v>
      </c>
      <c r="AU737" s="227" t="s">
        <v>124</v>
      </c>
      <c r="AV737" s="224" t="s">
        <v>169</v>
      </c>
      <c r="AW737" s="224" t="s">
        <v>6</v>
      </c>
      <c r="AX737" s="224" t="s">
        <v>22</v>
      </c>
      <c r="AY737" s="227" t="s">
        <v>155</v>
      </c>
    </row>
    <row r="738" spans="2:65" s="110" customFormat="1" ht="44.25" customHeight="1">
      <c r="B738" s="111"/>
      <c r="C738" s="188" t="s">
        <v>971</v>
      </c>
      <c r="D738" s="188" t="s">
        <v>156</v>
      </c>
      <c r="E738" s="189" t="s">
        <v>972</v>
      </c>
      <c r="F738" s="316" t="s">
        <v>973</v>
      </c>
      <c r="G738" s="316"/>
      <c r="H738" s="316"/>
      <c r="I738" s="316"/>
      <c r="J738" s="190" t="s">
        <v>214</v>
      </c>
      <c r="K738" s="191">
        <v>174.8</v>
      </c>
      <c r="L738" s="317"/>
      <c r="M738" s="317"/>
      <c r="N738" s="318">
        <f>ROUND(L738*K738,2)</f>
        <v>0</v>
      </c>
      <c r="O738" s="318"/>
      <c r="P738" s="318"/>
      <c r="Q738" s="318"/>
      <c r="R738" s="115"/>
      <c r="T738" s="192" t="s">
        <v>5</v>
      </c>
      <c r="U738" s="193" t="s">
        <v>41</v>
      </c>
      <c r="V738" s="194">
        <v>0.035</v>
      </c>
      <c r="W738" s="194">
        <f>V738*K738</f>
        <v>6.118000000000001</v>
      </c>
      <c r="X738" s="194">
        <v>0.00193</v>
      </c>
      <c r="Y738" s="194">
        <f>X738*K738</f>
        <v>0.33736400000000005</v>
      </c>
      <c r="Z738" s="194">
        <v>0</v>
      </c>
      <c r="AA738" s="195">
        <f>Z738*K738</f>
        <v>0</v>
      </c>
      <c r="AR738" s="100" t="s">
        <v>280</v>
      </c>
      <c r="AT738" s="100" t="s">
        <v>156</v>
      </c>
      <c r="AU738" s="100" t="s">
        <v>124</v>
      </c>
      <c r="AY738" s="100" t="s">
        <v>155</v>
      </c>
      <c r="BE738" s="196">
        <f>IF(U738="základní",N738,0)</f>
        <v>0</v>
      </c>
      <c r="BF738" s="196">
        <f>IF(U738="snížená",N738,0)</f>
        <v>0</v>
      </c>
      <c r="BG738" s="196">
        <f>IF(U738="zákl. přenesená",N738,0)</f>
        <v>0</v>
      </c>
      <c r="BH738" s="196">
        <f>IF(U738="sníž. přenesená",N738,0)</f>
        <v>0</v>
      </c>
      <c r="BI738" s="196">
        <f>IF(U738="nulová",N738,0)</f>
        <v>0</v>
      </c>
      <c r="BJ738" s="100" t="s">
        <v>22</v>
      </c>
      <c r="BK738" s="196">
        <f>ROUND(L738*K738,2)</f>
        <v>0</v>
      </c>
      <c r="BL738" s="100" t="s">
        <v>280</v>
      </c>
      <c r="BM738" s="100" t="s">
        <v>974</v>
      </c>
    </row>
    <row r="739" spans="2:51" s="206" customFormat="1" ht="22.5" customHeight="1">
      <c r="B739" s="201"/>
      <c r="C739" s="202"/>
      <c r="D739" s="202"/>
      <c r="E739" s="203" t="s">
        <v>5</v>
      </c>
      <c r="F739" s="342" t="s">
        <v>975</v>
      </c>
      <c r="G739" s="343"/>
      <c r="H739" s="343"/>
      <c r="I739" s="343"/>
      <c r="J739" s="202"/>
      <c r="K739" s="204" t="s">
        <v>5</v>
      </c>
      <c r="L739" s="244"/>
      <c r="M739" s="244"/>
      <c r="N739" s="202"/>
      <c r="O739" s="202"/>
      <c r="P739" s="202"/>
      <c r="Q739" s="202"/>
      <c r="R739" s="205"/>
      <c r="T739" s="207"/>
      <c r="U739" s="202"/>
      <c r="V739" s="202"/>
      <c r="W739" s="202"/>
      <c r="X739" s="202"/>
      <c r="Y739" s="202"/>
      <c r="Z739" s="202"/>
      <c r="AA739" s="208"/>
      <c r="AT739" s="209" t="s">
        <v>217</v>
      </c>
      <c r="AU739" s="209" t="s">
        <v>124</v>
      </c>
      <c r="AV739" s="206" t="s">
        <v>22</v>
      </c>
      <c r="AW739" s="206" t="s">
        <v>34</v>
      </c>
      <c r="AX739" s="206" t="s">
        <v>76</v>
      </c>
      <c r="AY739" s="209" t="s">
        <v>155</v>
      </c>
    </row>
    <row r="740" spans="2:51" s="206" customFormat="1" ht="22.5" customHeight="1">
      <c r="B740" s="201"/>
      <c r="C740" s="202"/>
      <c r="D740" s="202"/>
      <c r="E740" s="203" t="s">
        <v>5</v>
      </c>
      <c r="F740" s="349" t="s">
        <v>284</v>
      </c>
      <c r="G740" s="350"/>
      <c r="H740" s="350"/>
      <c r="I740" s="350"/>
      <c r="J740" s="202"/>
      <c r="K740" s="204" t="s">
        <v>5</v>
      </c>
      <c r="L740" s="244"/>
      <c r="M740" s="244"/>
      <c r="N740" s="202"/>
      <c r="O740" s="202"/>
      <c r="P740" s="202"/>
      <c r="Q740" s="202"/>
      <c r="R740" s="205"/>
      <c r="T740" s="207"/>
      <c r="U740" s="202"/>
      <c r="V740" s="202"/>
      <c r="W740" s="202"/>
      <c r="X740" s="202"/>
      <c r="Y740" s="202"/>
      <c r="Z740" s="202"/>
      <c r="AA740" s="208"/>
      <c r="AT740" s="209" t="s">
        <v>217</v>
      </c>
      <c r="AU740" s="209" t="s">
        <v>124</v>
      </c>
      <c r="AV740" s="206" t="s">
        <v>22</v>
      </c>
      <c r="AW740" s="206" t="s">
        <v>34</v>
      </c>
      <c r="AX740" s="206" t="s">
        <v>76</v>
      </c>
      <c r="AY740" s="209" t="s">
        <v>155</v>
      </c>
    </row>
    <row r="741" spans="2:51" s="215" customFormat="1" ht="22.5" customHeight="1">
      <c r="B741" s="210"/>
      <c r="C741" s="211"/>
      <c r="D741" s="211"/>
      <c r="E741" s="212" t="s">
        <v>5</v>
      </c>
      <c r="F741" s="347" t="s">
        <v>976</v>
      </c>
      <c r="G741" s="348"/>
      <c r="H741" s="348"/>
      <c r="I741" s="348"/>
      <c r="J741" s="211"/>
      <c r="K741" s="213">
        <v>94</v>
      </c>
      <c r="L741" s="245"/>
      <c r="M741" s="245"/>
      <c r="N741" s="211"/>
      <c r="O741" s="211"/>
      <c r="P741" s="211"/>
      <c r="Q741" s="211"/>
      <c r="R741" s="214"/>
      <c r="T741" s="216"/>
      <c r="U741" s="211"/>
      <c r="V741" s="211"/>
      <c r="W741" s="211"/>
      <c r="X741" s="211"/>
      <c r="Y741" s="211"/>
      <c r="Z741" s="211"/>
      <c r="AA741" s="217"/>
      <c r="AT741" s="218" t="s">
        <v>217</v>
      </c>
      <c r="AU741" s="218" t="s">
        <v>124</v>
      </c>
      <c r="AV741" s="215" t="s">
        <v>124</v>
      </c>
      <c r="AW741" s="215" t="s">
        <v>34</v>
      </c>
      <c r="AX741" s="215" t="s">
        <v>76</v>
      </c>
      <c r="AY741" s="218" t="s">
        <v>155</v>
      </c>
    </row>
    <row r="742" spans="2:51" s="215" customFormat="1" ht="22.5" customHeight="1">
      <c r="B742" s="210"/>
      <c r="C742" s="211"/>
      <c r="D742" s="211"/>
      <c r="E742" s="212" t="s">
        <v>5</v>
      </c>
      <c r="F742" s="347" t="s">
        <v>977</v>
      </c>
      <c r="G742" s="348"/>
      <c r="H742" s="348"/>
      <c r="I742" s="348"/>
      <c r="J742" s="211"/>
      <c r="K742" s="213">
        <v>80.8</v>
      </c>
      <c r="L742" s="245"/>
      <c r="M742" s="245"/>
      <c r="N742" s="211"/>
      <c r="O742" s="211"/>
      <c r="P742" s="211"/>
      <c r="Q742" s="211"/>
      <c r="R742" s="214"/>
      <c r="T742" s="216"/>
      <c r="U742" s="211"/>
      <c r="V742" s="211"/>
      <c r="W742" s="211"/>
      <c r="X742" s="211"/>
      <c r="Y742" s="211"/>
      <c r="Z742" s="211"/>
      <c r="AA742" s="217"/>
      <c r="AT742" s="218" t="s">
        <v>217</v>
      </c>
      <c r="AU742" s="218" t="s">
        <v>124</v>
      </c>
      <c r="AV742" s="215" t="s">
        <v>124</v>
      </c>
      <c r="AW742" s="215" t="s">
        <v>34</v>
      </c>
      <c r="AX742" s="215" t="s">
        <v>76</v>
      </c>
      <c r="AY742" s="218" t="s">
        <v>155</v>
      </c>
    </row>
    <row r="743" spans="2:51" s="224" customFormat="1" ht="22.5" customHeight="1">
      <c r="B743" s="219"/>
      <c r="C743" s="220"/>
      <c r="D743" s="220"/>
      <c r="E743" s="221" t="s">
        <v>5</v>
      </c>
      <c r="F743" s="336" t="s">
        <v>222</v>
      </c>
      <c r="G743" s="337"/>
      <c r="H743" s="337"/>
      <c r="I743" s="337"/>
      <c r="J743" s="220"/>
      <c r="K743" s="222">
        <v>174.8</v>
      </c>
      <c r="L743" s="246"/>
      <c r="M743" s="246"/>
      <c r="N743" s="220"/>
      <c r="O743" s="220"/>
      <c r="P743" s="220"/>
      <c r="Q743" s="220"/>
      <c r="R743" s="223"/>
      <c r="T743" s="225"/>
      <c r="U743" s="220"/>
      <c r="V743" s="220"/>
      <c r="W743" s="220"/>
      <c r="X743" s="220"/>
      <c r="Y743" s="220"/>
      <c r="Z743" s="220"/>
      <c r="AA743" s="226"/>
      <c r="AT743" s="227" t="s">
        <v>217</v>
      </c>
      <c r="AU743" s="227" t="s">
        <v>124</v>
      </c>
      <c r="AV743" s="224" t="s">
        <v>169</v>
      </c>
      <c r="AW743" s="224" t="s">
        <v>6</v>
      </c>
      <c r="AX743" s="224" t="s">
        <v>22</v>
      </c>
      <c r="AY743" s="227" t="s">
        <v>155</v>
      </c>
    </row>
    <row r="744" spans="2:65" s="110" customFormat="1" ht="31.5" customHeight="1">
      <c r="B744" s="111"/>
      <c r="C744" s="188" t="s">
        <v>978</v>
      </c>
      <c r="D744" s="188" t="s">
        <v>156</v>
      </c>
      <c r="E744" s="189" t="s">
        <v>979</v>
      </c>
      <c r="F744" s="316" t="s">
        <v>980</v>
      </c>
      <c r="G744" s="316"/>
      <c r="H744" s="316"/>
      <c r="I744" s="316"/>
      <c r="J744" s="190" t="s">
        <v>622</v>
      </c>
      <c r="K744" s="191">
        <v>284.849</v>
      </c>
      <c r="L744" s="317"/>
      <c r="M744" s="317"/>
      <c r="N744" s="318">
        <f>ROUND(L744*K744,2)</f>
        <v>0</v>
      </c>
      <c r="O744" s="318"/>
      <c r="P744" s="318"/>
      <c r="Q744" s="318"/>
      <c r="R744" s="115"/>
      <c r="T744" s="192" t="s">
        <v>5</v>
      </c>
      <c r="U744" s="193" t="s">
        <v>41</v>
      </c>
      <c r="V744" s="194">
        <v>0</v>
      </c>
      <c r="W744" s="194">
        <f>V744*K744</f>
        <v>0</v>
      </c>
      <c r="X744" s="194">
        <v>0</v>
      </c>
      <c r="Y744" s="194">
        <f>X744*K744</f>
        <v>0</v>
      </c>
      <c r="Z744" s="194">
        <v>0</v>
      </c>
      <c r="AA744" s="195">
        <f>Z744*K744</f>
        <v>0</v>
      </c>
      <c r="AR744" s="100" t="s">
        <v>280</v>
      </c>
      <c r="AT744" s="100" t="s">
        <v>156</v>
      </c>
      <c r="AU744" s="100" t="s">
        <v>124</v>
      </c>
      <c r="AY744" s="100" t="s">
        <v>155</v>
      </c>
      <c r="BE744" s="196">
        <f>IF(U744="základní",N744,0)</f>
        <v>0</v>
      </c>
      <c r="BF744" s="196">
        <f>IF(U744="snížená",N744,0)</f>
        <v>0</v>
      </c>
      <c r="BG744" s="196">
        <f>IF(U744="zákl. přenesená",N744,0)</f>
        <v>0</v>
      </c>
      <c r="BH744" s="196">
        <f>IF(U744="sníž. přenesená",N744,0)</f>
        <v>0</v>
      </c>
      <c r="BI744" s="196">
        <f>IF(U744="nulová",N744,0)</f>
        <v>0</v>
      </c>
      <c r="BJ744" s="100" t="s">
        <v>22</v>
      </c>
      <c r="BK744" s="196">
        <f>ROUND(L744*K744,2)</f>
        <v>0</v>
      </c>
      <c r="BL744" s="100" t="s">
        <v>280</v>
      </c>
      <c r="BM744" s="100" t="s">
        <v>981</v>
      </c>
    </row>
    <row r="745" spans="2:63" s="180" customFormat="1" ht="29.85" customHeight="1">
      <c r="B745" s="176"/>
      <c r="C745" s="177"/>
      <c r="D745" s="187" t="s">
        <v>201</v>
      </c>
      <c r="E745" s="187"/>
      <c r="F745" s="187"/>
      <c r="G745" s="187"/>
      <c r="H745" s="187"/>
      <c r="I745" s="187"/>
      <c r="J745" s="187"/>
      <c r="K745" s="187"/>
      <c r="L745" s="200"/>
      <c r="M745" s="200"/>
      <c r="N745" s="314">
        <f>BK745</f>
        <v>0</v>
      </c>
      <c r="O745" s="315"/>
      <c r="P745" s="315"/>
      <c r="Q745" s="315"/>
      <c r="R745" s="179"/>
      <c r="T745" s="181"/>
      <c r="U745" s="177"/>
      <c r="V745" s="177"/>
      <c r="W745" s="182">
        <f>SUM(W746:W762)</f>
        <v>122.32015999999999</v>
      </c>
      <c r="X745" s="177"/>
      <c r="Y745" s="182">
        <f>SUM(Y746:Y762)</f>
        <v>1.7030771999999998</v>
      </c>
      <c r="Z745" s="177"/>
      <c r="AA745" s="183">
        <f>SUM(AA746:AA762)</f>
        <v>0</v>
      </c>
      <c r="AR745" s="184" t="s">
        <v>124</v>
      </c>
      <c r="AT745" s="185" t="s">
        <v>75</v>
      </c>
      <c r="AU745" s="185" t="s">
        <v>22</v>
      </c>
      <c r="AY745" s="184" t="s">
        <v>155</v>
      </c>
      <c r="BK745" s="186">
        <f>SUM(BK746:BK762)</f>
        <v>0</v>
      </c>
    </row>
    <row r="746" spans="2:65" s="110" customFormat="1" ht="31.5" customHeight="1">
      <c r="B746" s="111"/>
      <c r="C746" s="188" t="s">
        <v>982</v>
      </c>
      <c r="D746" s="188" t="s">
        <v>156</v>
      </c>
      <c r="E746" s="189" t="s">
        <v>983</v>
      </c>
      <c r="F746" s="316" t="s">
        <v>984</v>
      </c>
      <c r="G746" s="316"/>
      <c r="H746" s="316"/>
      <c r="I746" s="316"/>
      <c r="J746" s="190" t="s">
        <v>214</v>
      </c>
      <c r="K746" s="191">
        <v>250</v>
      </c>
      <c r="L746" s="317"/>
      <c r="M746" s="317"/>
      <c r="N746" s="318">
        <f>ROUND(L746*K746,2)</f>
        <v>0</v>
      </c>
      <c r="O746" s="318"/>
      <c r="P746" s="318"/>
      <c r="Q746" s="318"/>
      <c r="R746" s="115"/>
      <c r="T746" s="192" t="s">
        <v>5</v>
      </c>
      <c r="U746" s="193" t="s">
        <v>41</v>
      </c>
      <c r="V746" s="194">
        <v>0.192</v>
      </c>
      <c r="W746" s="194">
        <f>V746*K746</f>
        <v>48</v>
      </c>
      <c r="X746" s="194">
        <v>0.0045</v>
      </c>
      <c r="Y746" s="194">
        <f>X746*K746</f>
        <v>1.125</v>
      </c>
      <c r="Z746" s="194">
        <v>0</v>
      </c>
      <c r="AA746" s="195">
        <f>Z746*K746</f>
        <v>0</v>
      </c>
      <c r="AR746" s="100" t="s">
        <v>280</v>
      </c>
      <c r="AT746" s="100" t="s">
        <v>156</v>
      </c>
      <c r="AU746" s="100" t="s">
        <v>124</v>
      </c>
      <c r="AY746" s="100" t="s">
        <v>155</v>
      </c>
      <c r="BE746" s="196">
        <f>IF(U746="základní",N746,0)</f>
        <v>0</v>
      </c>
      <c r="BF746" s="196">
        <f>IF(U746="snížená",N746,0)</f>
        <v>0</v>
      </c>
      <c r="BG746" s="196">
        <f>IF(U746="zákl. přenesená",N746,0)</f>
        <v>0</v>
      </c>
      <c r="BH746" s="196">
        <f>IF(U746="sníž. přenesená",N746,0)</f>
        <v>0</v>
      </c>
      <c r="BI746" s="196">
        <f>IF(U746="nulová",N746,0)</f>
        <v>0</v>
      </c>
      <c r="BJ746" s="100" t="s">
        <v>22</v>
      </c>
      <c r="BK746" s="196">
        <f>ROUND(L746*K746,2)</f>
        <v>0</v>
      </c>
      <c r="BL746" s="100" t="s">
        <v>280</v>
      </c>
      <c r="BM746" s="100" t="s">
        <v>985</v>
      </c>
    </row>
    <row r="747" spans="2:51" s="206" customFormat="1" ht="22.5" customHeight="1">
      <c r="B747" s="201"/>
      <c r="C747" s="202"/>
      <c r="D747" s="202"/>
      <c r="E747" s="203" t="s">
        <v>5</v>
      </c>
      <c r="F747" s="342" t="s">
        <v>986</v>
      </c>
      <c r="G747" s="343"/>
      <c r="H747" s="343"/>
      <c r="I747" s="343"/>
      <c r="J747" s="202"/>
      <c r="K747" s="204" t="s">
        <v>5</v>
      </c>
      <c r="L747" s="244"/>
      <c r="M747" s="244"/>
      <c r="N747" s="202"/>
      <c r="O747" s="202"/>
      <c r="P747" s="202"/>
      <c r="Q747" s="202"/>
      <c r="R747" s="205"/>
      <c r="T747" s="207"/>
      <c r="U747" s="202"/>
      <c r="V747" s="202"/>
      <c r="W747" s="202"/>
      <c r="X747" s="202"/>
      <c r="Y747" s="202"/>
      <c r="Z747" s="202"/>
      <c r="AA747" s="208"/>
      <c r="AT747" s="209" t="s">
        <v>217</v>
      </c>
      <c r="AU747" s="209" t="s">
        <v>124</v>
      </c>
      <c r="AV747" s="206" t="s">
        <v>22</v>
      </c>
      <c r="AW747" s="206" t="s">
        <v>34</v>
      </c>
      <c r="AX747" s="206" t="s">
        <v>76</v>
      </c>
      <c r="AY747" s="209" t="s">
        <v>155</v>
      </c>
    </row>
    <row r="748" spans="2:51" s="215" customFormat="1" ht="22.5" customHeight="1">
      <c r="B748" s="210"/>
      <c r="C748" s="211"/>
      <c r="D748" s="211"/>
      <c r="E748" s="212" t="s">
        <v>5</v>
      </c>
      <c r="F748" s="347" t="s">
        <v>502</v>
      </c>
      <c r="G748" s="348"/>
      <c r="H748" s="348"/>
      <c r="I748" s="348"/>
      <c r="J748" s="211"/>
      <c r="K748" s="213">
        <v>250</v>
      </c>
      <c r="L748" s="245"/>
      <c r="M748" s="245"/>
      <c r="N748" s="211"/>
      <c r="O748" s="211"/>
      <c r="P748" s="211"/>
      <c r="Q748" s="211"/>
      <c r="R748" s="214"/>
      <c r="T748" s="216"/>
      <c r="U748" s="211"/>
      <c r="V748" s="211"/>
      <c r="W748" s="211"/>
      <c r="X748" s="211"/>
      <c r="Y748" s="211"/>
      <c r="Z748" s="211"/>
      <c r="AA748" s="217"/>
      <c r="AT748" s="218" t="s">
        <v>217</v>
      </c>
      <c r="AU748" s="218" t="s">
        <v>124</v>
      </c>
      <c r="AV748" s="215" t="s">
        <v>124</v>
      </c>
      <c r="AW748" s="215" t="s">
        <v>34</v>
      </c>
      <c r="AX748" s="215" t="s">
        <v>76</v>
      </c>
      <c r="AY748" s="218" t="s">
        <v>155</v>
      </c>
    </row>
    <row r="749" spans="2:51" s="224" customFormat="1" ht="22.5" customHeight="1">
      <c r="B749" s="219"/>
      <c r="C749" s="220"/>
      <c r="D749" s="220"/>
      <c r="E749" s="221" t="s">
        <v>5</v>
      </c>
      <c r="F749" s="336" t="s">
        <v>222</v>
      </c>
      <c r="G749" s="337"/>
      <c r="H749" s="337"/>
      <c r="I749" s="337"/>
      <c r="J749" s="220"/>
      <c r="K749" s="222">
        <v>250</v>
      </c>
      <c r="L749" s="246"/>
      <c r="M749" s="246"/>
      <c r="N749" s="220"/>
      <c r="O749" s="220"/>
      <c r="P749" s="220"/>
      <c r="Q749" s="220"/>
      <c r="R749" s="223"/>
      <c r="T749" s="225"/>
      <c r="U749" s="220"/>
      <c r="V749" s="220"/>
      <c r="W749" s="220"/>
      <c r="X749" s="220"/>
      <c r="Y749" s="220"/>
      <c r="Z749" s="220"/>
      <c r="AA749" s="226"/>
      <c r="AT749" s="227" t="s">
        <v>217</v>
      </c>
      <c r="AU749" s="227" t="s">
        <v>124</v>
      </c>
      <c r="AV749" s="224" t="s">
        <v>169</v>
      </c>
      <c r="AW749" s="224" t="s">
        <v>6</v>
      </c>
      <c r="AX749" s="224" t="s">
        <v>22</v>
      </c>
      <c r="AY749" s="227" t="s">
        <v>155</v>
      </c>
    </row>
    <row r="750" spans="2:65" s="110" customFormat="1" ht="31.5" customHeight="1">
      <c r="B750" s="111"/>
      <c r="C750" s="188" t="s">
        <v>987</v>
      </c>
      <c r="D750" s="188" t="s">
        <v>156</v>
      </c>
      <c r="E750" s="189" t="s">
        <v>988</v>
      </c>
      <c r="F750" s="316" t="s">
        <v>989</v>
      </c>
      <c r="G750" s="316"/>
      <c r="H750" s="316"/>
      <c r="I750" s="316"/>
      <c r="J750" s="190" t="s">
        <v>214</v>
      </c>
      <c r="K750" s="191">
        <v>250</v>
      </c>
      <c r="L750" s="317"/>
      <c r="M750" s="317"/>
      <c r="N750" s="318">
        <f>ROUND(L750*K750,2)</f>
        <v>0</v>
      </c>
      <c r="O750" s="318"/>
      <c r="P750" s="318"/>
      <c r="Q750" s="318"/>
      <c r="R750" s="115"/>
      <c r="T750" s="192" t="s">
        <v>5</v>
      </c>
      <c r="U750" s="193" t="s">
        <v>41</v>
      </c>
      <c r="V750" s="194">
        <v>0.224</v>
      </c>
      <c r="W750" s="194">
        <f>V750*K750</f>
        <v>56</v>
      </c>
      <c r="X750" s="194">
        <v>0.0003</v>
      </c>
      <c r="Y750" s="194">
        <f>X750*K750</f>
        <v>0.075</v>
      </c>
      <c r="Z750" s="194">
        <v>0</v>
      </c>
      <c r="AA750" s="195">
        <f>Z750*K750</f>
        <v>0</v>
      </c>
      <c r="AR750" s="100" t="s">
        <v>280</v>
      </c>
      <c r="AT750" s="100" t="s">
        <v>156</v>
      </c>
      <c r="AU750" s="100" t="s">
        <v>124</v>
      </c>
      <c r="AY750" s="100" t="s">
        <v>155</v>
      </c>
      <c r="BE750" s="196">
        <f>IF(U750="základní",N750,0)</f>
        <v>0</v>
      </c>
      <c r="BF750" s="196">
        <f>IF(U750="snížená",N750,0)</f>
        <v>0</v>
      </c>
      <c r="BG750" s="196">
        <f>IF(U750="zákl. přenesená",N750,0)</f>
        <v>0</v>
      </c>
      <c r="BH750" s="196">
        <f>IF(U750="sníž. přenesená",N750,0)</f>
        <v>0</v>
      </c>
      <c r="BI750" s="196">
        <f>IF(U750="nulová",N750,0)</f>
        <v>0</v>
      </c>
      <c r="BJ750" s="100" t="s">
        <v>22</v>
      </c>
      <c r="BK750" s="196">
        <f>ROUND(L750*K750,2)</f>
        <v>0</v>
      </c>
      <c r="BL750" s="100" t="s">
        <v>280</v>
      </c>
      <c r="BM750" s="100" t="s">
        <v>990</v>
      </c>
    </row>
    <row r="751" spans="2:65" s="110" customFormat="1" ht="22.5" customHeight="1">
      <c r="B751" s="111"/>
      <c r="C751" s="228" t="s">
        <v>991</v>
      </c>
      <c r="D751" s="228" t="s">
        <v>300</v>
      </c>
      <c r="E751" s="229" t="s">
        <v>992</v>
      </c>
      <c r="F751" s="344" t="s">
        <v>993</v>
      </c>
      <c r="G751" s="344"/>
      <c r="H751" s="344"/>
      <c r="I751" s="344"/>
      <c r="J751" s="230" t="s">
        <v>214</v>
      </c>
      <c r="K751" s="231">
        <v>275</v>
      </c>
      <c r="L751" s="345"/>
      <c r="M751" s="345"/>
      <c r="N751" s="346">
        <f>ROUND(L751*K751,2)</f>
        <v>0</v>
      </c>
      <c r="O751" s="318"/>
      <c r="P751" s="318"/>
      <c r="Q751" s="318"/>
      <c r="R751" s="115"/>
      <c r="T751" s="192" t="s">
        <v>5</v>
      </c>
      <c r="U751" s="193" t="s">
        <v>41</v>
      </c>
      <c r="V751" s="194">
        <v>0</v>
      </c>
      <c r="W751" s="194">
        <f>V751*K751</f>
        <v>0</v>
      </c>
      <c r="X751" s="194">
        <v>0.0018</v>
      </c>
      <c r="Y751" s="194">
        <f>X751*K751</f>
        <v>0.495</v>
      </c>
      <c r="Z751" s="194">
        <v>0</v>
      </c>
      <c r="AA751" s="195">
        <f>Z751*K751</f>
        <v>0</v>
      </c>
      <c r="AR751" s="100" t="s">
        <v>388</v>
      </c>
      <c r="AT751" s="100" t="s">
        <v>300</v>
      </c>
      <c r="AU751" s="100" t="s">
        <v>124</v>
      </c>
      <c r="AY751" s="100" t="s">
        <v>155</v>
      </c>
      <c r="BE751" s="196">
        <f>IF(U751="základní",N751,0)</f>
        <v>0</v>
      </c>
      <c r="BF751" s="196">
        <f>IF(U751="snížená",N751,0)</f>
        <v>0</v>
      </c>
      <c r="BG751" s="196">
        <f>IF(U751="zákl. přenesená",N751,0)</f>
        <v>0</v>
      </c>
      <c r="BH751" s="196">
        <f>IF(U751="sníž. přenesená",N751,0)</f>
        <v>0</v>
      </c>
      <c r="BI751" s="196">
        <f>IF(U751="nulová",N751,0)</f>
        <v>0</v>
      </c>
      <c r="BJ751" s="100" t="s">
        <v>22</v>
      </c>
      <c r="BK751" s="196">
        <f>ROUND(L751*K751,2)</f>
        <v>0</v>
      </c>
      <c r="BL751" s="100" t="s">
        <v>280</v>
      </c>
      <c r="BM751" s="100" t="s">
        <v>994</v>
      </c>
    </row>
    <row r="752" spans="2:51" s="206" customFormat="1" ht="22.5" customHeight="1">
      <c r="B752" s="201"/>
      <c r="C752" s="202"/>
      <c r="D752" s="202"/>
      <c r="E752" s="203" t="s">
        <v>5</v>
      </c>
      <c r="F752" s="342" t="s">
        <v>995</v>
      </c>
      <c r="G752" s="343"/>
      <c r="H752" s="343"/>
      <c r="I752" s="343"/>
      <c r="J752" s="202"/>
      <c r="K752" s="204" t="s">
        <v>5</v>
      </c>
      <c r="L752" s="244"/>
      <c r="M752" s="244"/>
      <c r="N752" s="202"/>
      <c r="O752" s="202"/>
      <c r="P752" s="202"/>
      <c r="Q752" s="202"/>
      <c r="R752" s="205"/>
      <c r="T752" s="207"/>
      <c r="U752" s="202"/>
      <c r="V752" s="202"/>
      <c r="W752" s="202"/>
      <c r="X752" s="202"/>
      <c r="Y752" s="202"/>
      <c r="Z752" s="202"/>
      <c r="AA752" s="208"/>
      <c r="AT752" s="209" t="s">
        <v>217</v>
      </c>
      <c r="AU752" s="209" t="s">
        <v>124</v>
      </c>
      <c r="AV752" s="206" t="s">
        <v>22</v>
      </c>
      <c r="AW752" s="206" t="s">
        <v>34</v>
      </c>
      <c r="AX752" s="206" t="s">
        <v>76</v>
      </c>
      <c r="AY752" s="209" t="s">
        <v>155</v>
      </c>
    </row>
    <row r="753" spans="2:51" s="215" customFormat="1" ht="22.5" customHeight="1">
      <c r="B753" s="210"/>
      <c r="C753" s="211"/>
      <c r="D753" s="211"/>
      <c r="E753" s="212" t="s">
        <v>5</v>
      </c>
      <c r="F753" s="347" t="s">
        <v>502</v>
      </c>
      <c r="G753" s="348"/>
      <c r="H753" s="348"/>
      <c r="I753" s="348"/>
      <c r="J753" s="211"/>
      <c r="K753" s="213">
        <v>250</v>
      </c>
      <c r="L753" s="245"/>
      <c r="M753" s="245"/>
      <c r="N753" s="211"/>
      <c r="O753" s="211"/>
      <c r="P753" s="211"/>
      <c r="Q753" s="211"/>
      <c r="R753" s="214"/>
      <c r="T753" s="216"/>
      <c r="U753" s="211"/>
      <c r="V753" s="211"/>
      <c r="W753" s="211"/>
      <c r="X753" s="211"/>
      <c r="Y753" s="211"/>
      <c r="Z753" s="211"/>
      <c r="AA753" s="217"/>
      <c r="AT753" s="218" t="s">
        <v>217</v>
      </c>
      <c r="AU753" s="218" t="s">
        <v>124</v>
      </c>
      <c r="AV753" s="215" t="s">
        <v>124</v>
      </c>
      <c r="AW753" s="215" t="s">
        <v>34</v>
      </c>
      <c r="AX753" s="215" t="s">
        <v>76</v>
      </c>
      <c r="AY753" s="218" t="s">
        <v>155</v>
      </c>
    </row>
    <row r="754" spans="2:51" s="224" customFormat="1" ht="22.5" customHeight="1">
      <c r="B754" s="219"/>
      <c r="C754" s="220"/>
      <c r="D754" s="220"/>
      <c r="E754" s="221" t="s">
        <v>5</v>
      </c>
      <c r="F754" s="336" t="s">
        <v>222</v>
      </c>
      <c r="G754" s="337"/>
      <c r="H754" s="337"/>
      <c r="I754" s="337"/>
      <c r="J754" s="220"/>
      <c r="K754" s="222">
        <v>250</v>
      </c>
      <c r="L754" s="246"/>
      <c r="M754" s="246"/>
      <c r="N754" s="220"/>
      <c r="O754" s="220"/>
      <c r="P754" s="220"/>
      <c r="Q754" s="220"/>
      <c r="R754" s="223"/>
      <c r="T754" s="225"/>
      <c r="U754" s="220"/>
      <c r="V754" s="220"/>
      <c r="W754" s="220"/>
      <c r="X754" s="220"/>
      <c r="Y754" s="220"/>
      <c r="Z754" s="220"/>
      <c r="AA754" s="226"/>
      <c r="AT754" s="227" t="s">
        <v>217</v>
      </c>
      <c r="AU754" s="227" t="s">
        <v>124</v>
      </c>
      <c r="AV754" s="224" t="s">
        <v>169</v>
      </c>
      <c r="AW754" s="224" t="s">
        <v>6</v>
      </c>
      <c r="AX754" s="224" t="s">
        <v>22</v>
      </c>
      <c r="AY754" s="227" t="s">
        <v>155</v>
      </c>
    </row>
    <row r="755" spans="2:65" s="110" customFormat="1" ht="31.5" customHeight="1">
      <c r="B755" s="111"/>
      <c r="C755" s="188" t="s">
        <v>996</v>
      </c>
      <c r="D755" s="188" t="s">
        <v>156</v>
      </c>
      <c r="E755" s="189" t="s">
        <v>997</v>
      </c>
      <c r="F755" s="316" t="s">
        <v>998</v>
      </c>
      <c r="G755" s="316"/>
      <c r="H755" s="316"/>
      <c r="I755" s="316"/>
      <c r="J755" s="190" t="s">
        <v>477</v>
      </c>
      <c r="K755" s="191">
        <v>39</v>
      </c>
      <c r="L755" s="317"/>
      <c r="M755" s="317"/>
      <c r="N755" s="318">
        <f>ROUND(L755*K755,2)</f>
        <v>0</v>
      </c>
      <c r="O755" s="318"/>
      <c r="P755" s="318"/>
      <c r="Q755" s="318"/>
      <c r="R755" s="115"/>
      <c r="T755" s="192" t="s">
        <v>5</v>
      </c>
      <c r="U755" s="193" t="s">
        <v>41</v>
      </c>
      <c r="V755" s="194">
        <v>0.144</v>
      </c>
      <c r="W755" s="194">
        <f>V755*K755</f>
        <v>5.616</v>
      </c>
      <c r="X755" s="194">
        <v>0.00012</v>
      </c>
      <c r="Y755" s="194">
        <f>X755*K755</f>
        <v>0.00468</v>
      </c>
      <c r="Z755" s="194">
        <v>0</v>
      </c>
      <c r="AA755" s="195">
        <f>Z755*K755</f>
        <v>0</v>
      </c>
      <c r="AR755" s="100" t="s">
        <v>280</v>
      </c>
      <c r="AT755" s="100" t="s">
        <v>156</v>
      </c>
      <c r="AU755" s="100" t="s">
        <v>124</v>
      </c>
      <c r="AY755" s="100" t="s">
        <v>155</v>
      </c>
      <c r="BE755" s="196">
        <f>IF(U755="základní",N755,0)</f>
        <v>0</v>
      </c>
      <c r="BF755" s="196">
        <f>IF(U755="snížená",N755,0)</f>
        <v>0</v>
      </c>
      <c r="BG755" s="196">
        <f>IF(U755="zákl. přenesená",N755,0)</f>
        <v>0</v>
      </c>
      <c r="BH755" s="196">
        <f>IF(U755="sníž. přenesená",N755,0)</f>
        <v>0</v>
      </c>
      <c r="BI755" s="196">
        <f>IF(U755="nulová",N755,0)</f>
        <v>0</v>
      </c>
      <c r="BJ755" s="100" t="s">
        <v>22</v>
      </c>
      <c r="BK755" s="196">
        <f>ROUND(L755*K755,2)</f>
        <v>0</v>
      </c>
      <c r="BL755" s="100" t="s">
        <v>280</v>
      </c>
      <c r="BM755" s="100" t="s">
        <v>999</v>
      </c>
    </row>
    <row r="756" spans="2:51" s="206" customFormat="1" ht="22.5" customHeight="1">
      <c r="B756" s="201"/>
      <c r="C756" s="202"/>
      <c r="D756" s="202"/>
      <c r="E756" s="203" t="s">
        <v>5</v>
      </c>
      <c r="F756" s="342" t="s">
        <v>1000</v>
      </c>
      <c r="G756" s="343"/>
      <c r="H756" s="343"/>
      <c r="I756" s="343"/>
      <c r="J756" s="202"/>
      <c r="K756" s="204" t="s">
        <v>5</v>
      </c>
      <c r="L756" s="244"/>
      <c r="M756" s="244"/>
      <c r="N756" s="202"/>
      <c r="O756" s="202"/>
      <c r="P756" s="202"/>
      <c r="Q756" s="202"/>
      <c r="R756" s="205"/>
      <c r="T756" s="207"/>
      <c r="U756" s="202"/>
      <c r="V756" s="202"/>
      <c r="W756" s="202"/>
      <c r="X756" s="202"/>
      <c r="Y756" s="202"/>
      <c r="Z756" s="202"/>
      <c r="AA756" s="208"/>
      <c r="AT756" s="209" t="s">
        <v>217</v>
      </c>
      <c r="AU756" s="209" t="s">
        <v>124</v>
      </c>
      <c r="AV756" s="206" t="s">
        <v>22</v>
      </c>
      <c r="AW756" s="206" t="s">
        <v>34</v>
      </c>
      <c r="AX756" s="206" t="s">
        <v>76</v>
      </c>
      <c r="AY756" s="209" t="s">
        <v>155</v>
      </c>
    </row>
    <row r="757" spans="2:51" s="215" customFormat="1" ht="22.5" customHeight="1">
      <c r="B757" s="210"/>
      <c r="C757" s="211"/>
      <c r="D757" s="211"/>
      <c r="E757" s="212" t="s">
        <v>5</v>
      </c>
      <c r="F757" s="347" t="s">
        <v>1001</v>
      </c>
      <c r="G757" s="348"/>
      <c r="H757" s="348"/>
      <c r="I757" s="348"/>
      <c r="J757" s="211"/>
      <c r="K757" s="213">
        <v>39</v>
      </c>
      <c r="L757" s="245"/>
      <c r="M757" s="245"/>
      <c r="N757" s="211"/>
      <c r="O757" s="211"/>
      <c r="P757" s="211"/>
      <c r="Q757" s="211"/>
      <c r="R757" s="214"/>
      <c r="T757" s="216"/>
      <c r="U757" s="211"/>
      <c r="V757" s="211"/>
      <c r="W757" s="211"/>
      <c r="X757" s="211"/>
      <c r="Y757" s="211"/>
      <c r="Z757" s="211"/>
      <c r="AA757" s="217"/>
      <c r="AT757" s="218" t="s">
        <v>217</v>
      </c>
      <c r="AU757" s="218" t="s">
        <v>124</v>
      </c>
      <c r="AV757" s="215" t="s">
        <v>124</v>
      </c>
      <c r="AW757" s="215" t="s">
        <v>34</v>
      </c>
      <c r="AX757" s="215" t="s">
        <v>22</v>
      </c>
      <c r="AY757" s="218" t="s">
        <v>155</v>
      </c>
    </row>
    <row r="758" spans="2:65" s="110" customFormat="1" ht="31.5" customHeight="1">
      <c r="B758" s="111"/>
      <c r="C758" s="188" t="s">
        <v>1002</v>
      </c>
      <c r="D758" s="188" t="s">
        <v>156</v>
      </c>
      <c r="E758" s="189" t="s">
        <v>1003</v>
      </c>
      <c r="F758" s="316" t="s">
        <v>1004</v>
      </c>
      <c r="G758" s="316"/>
      <c r="H758" s="316"/>
      <c r="I758" s="316"/>
      <c r="J758" s="190" t="s">
        <v>477</v>
      </c>
      <c r="K758" s="191">
        <v>39</v>
      </c>
      <c r="L758" s="317"/>
      <c r="M758" s="317"/>
      <c r="N758" s="318">
        <f>ROUND(L758*K758,2)</f>
        <v>0</v>
      </c>
      <c r="O758" s="318"/>
      <c r="P758" s="318"/>
      <c r="Q758" s="318"/>
      <c r="R758" s="115"/>
      <c r="T758" s="192" t="s">
        <v>5</v>
      </c>
      <c r="U758" s="193" t="s">
        <v>41</v>
      </c>
      <c r="V758" s="194">
        <v>0.217</v>
      </c>
      <c r="W758" s="194">
        <f>V758*K758</f>
        <v>8.463</v>
      </c>
      <c r="X758" s="194">
        <v>8E-05</v>
      </c>
      <c r="Y758" s="194">
        <f>X758*K758</f>
        <v>0.0031200000000000004</v>
      </c>
      <c r="Z758" s="194">
        <v>0</v>
      </c>
      <c r="AA758" s="195">
        <f>Z758*K758</f>
        <v>0</v>
      </c>
      <c r="AR758" s="100" t="s">
        <v>280</v>
      </c>
      <c r="AT758" s="100" t="s">
        <v>156</v>
      </c>
      <c r="AU758" s="100" t="s">
        <v>124</v>
      </c>
      <c r="AY758" s="100" t="s">
        <v>155</v>
      </c>
      <c r="BE758" s="196">
        <f>IF(U758="základní",N758,0)</f>
        <v>0</v>
      </c>
      <c r="BF758" s="196">
        <f>IF(U758="snížená",N758,0)</f>
        <v>0</v>
      </c>
      <c r="BG758" s="196">
        <f>IF(U758="zákl. přenesená",N758,0)</f>
        <v>0</v>
      </c>
      <c r="BH758" s="196">
        <f>IF(U758="sníž. přenesená",N758,0)</f>
        <v>0</v>
      </c>
      <c r="BI758" s="196">
        <f>IF(U758="nulová",N758,0)</f>
        <v>0</v>
      </c>
      <c r="BJ758" s="100" t="s">
        <v>22</v>
      </c>
      <c r="BK758" s="196">
        <f>ROUND(L758*K758,2)</f>
        <v>0</v>
      </c>
      <c r="BL758" s="100" t="s">
        <v>280</v>
      </c>
      <c r="BM758" s="100" t="s">
        <v>1005</v>
      </c>
    </row>
    <row r="759" spans="2:65" s="110" customFormat="1" ht="22.5" customHeight="1">
      <c r="B759" s="111"/>
      <c r="C759" s="188" t="s">
        <v>1006</v>
      </c>
      <c r="D759" s="188" t="s">
        <v>156</v>
      </c>
      <c r="E759" s="189" t="s">
        <v>1007</v>
      </c>
      <c r="F759" s="316" t="s">
        <v>1008</v>
      </c>
      <c r="G759" s="316"/>
      <c r="H759" s="316"/>
      <c r="I759" s="316"/>
      <c r="J759" s="190" t="s">
        <v>477</v>
      </c>
      <c r="K759" s="191">
        <v>13.86</v>
      </c>
      <c r="L759" s="317"/>
      <c r="M759" s="317"/>
      <c r="N759" s="318">
        <f>ROUND(L759*K759,2)</f>
        <v>0</v>
      </c>
      <c r="O759" s="318"/>
      <c r="P759" s="318"/>
      <c r="Q759" s="318"/>
      <c r="R759" s="115"/>
      <c r="T759" s="192" t="s">
        <v>5</v>
      </c>
      <c r="U759" s="193" t="s">
        <v>41</v>
      </c>
      <c r="V759" s="194">
        <v>0.306</v>
      </c>
      <c r="W759" s="194">
        <f>V759*K759</f>
        <v>4.24116</v>
      </c>
      <c r="X759" s="194">
        <v>2E-05</v>
      </c>
      <c r="Y759" s="194">
        <f>X759*K759</f>
        <v>0.0002772</v>
      </c>
      <c r="Z759" s="194">
        <v>0</v>
      </c>
      <c r="AA759" s="195">
        <f>Z759*K759</f>
        <v>0</v>
      </c>
      <c r="AR759" s="100" t="s">
        <v>280</v>
      </c>
      <c r="AT759" s="100" t="s">
        <v>156</v>
      </c>
      <c r="AU759" s="100" t="s">
        <v>124</v>
      </c>
      <c r="AY759" s="100" t="s">
        <v>155</v>
      </c>
      <c r="BE759" s="196">
        <f>IF(U759="základní",N759,0)</f>
        <v>0</v>
      </c>
      <c r="BF759" s="196">
        <f>IF(U759="snížená",N759,0)</f>
        <v>0</v>
      </c>
      <c r="BG759" s="196">
        <f>IF(U759="zákl. přenesená",N759,0)</f>
        <v>0</v>
      </c>
      <c r="BH759" s="196">
        <f>IF(U759="sníž. přenesená",N759,0)</f>
        <v>0</v>
      </c>
      <c r="BI759" s="196">
        <f>IF(U759="nulová",N759,0)</f>
        <v>0</v>
      </c>
      <c r="BJ759" s="100" t="s">
        <v>22</v>
      </c>
      <c r="BK759" s="196">
        <f>ROUND(L759*K759,2)</f>
        <v>0</v>
      </c>
      <c r="BL759" s="100" t="s">
        <v>280</v>
      </c>
      <c r="BM759" s="100" t="s">
        <v>1009</v>
      </c>
    </row>
    <row r="760" spans="2:51" s="206" customFormat="1" ht="22.5" customHeight="1">
      <c r="B760" s="201"/>
      <c r="C760" s="202"/>
      <c r="D760" s="202"/>
      <c r="E760" s="203" t="s">
        <v>5</v>
      </c>
      <c r="F760" s="342" t="s">
        <v>1000</v>
      </c>
      <c r="G760" s="343"/>
      <c r="H760" s="343"/>
      <c r="I760" s="343"/>
      <c r="J760" s="202"/>
      <c r="K760" s="204" t="s">
        <v>5</v>
      </c>
      <c r="L760" s="244"/>
      <c r="M760" s="244"/>
      <c r="N760" s="202"/>
      <c r="O760" s="202"/>
      <c r="P760" s="202"/>
      <c r="Q760" s="202"/>
      <c r="R760" s="205"/>
      <c r="T760" s="207"/>
      <c r="U760" s="202"/>
      <c r="V760" s="202"/>
      <c r="W760" s="202"/>
      <c r="X760" s="202"/>
      <c r="Y760" s="202"/>
      <c r="Z760" s="202"/>
      <c r="AA760" s="208"/>
      <c r="AT760" s="209" t="s">
        <v>217</v>
      </c>
      <c r="AU760" s="209" t="s">
        <v>124</v>
      </c>
      <c r="AV760" s="206" t="s">
        <v>22</v>
      </c>
      <c r="AW760" s="206" t="s">
        <v>34</v>
      </c>
      <c r="AX760" s="206" t="s">
        <v>76</v>
      </c>
      <c r="AY760" s="209" t="s">
        <v>155</v>
      </c>
    </row>
    <row r="761" spans="2:51" s="215" customFormat="1" ht="22.5" customHeight="1">
      <c r="B761" s="210"/>
      <c r="C761" s="211"/>
      <c r="D761" s="211"/>
      <c r="E761" s="212" t="s">
        <v>5</v>
      </c>
      <c r="F761" s="347" t="s">
        <v>1010</v>
      </c>
      <c r="G761" s="348"/>
      <c r="H761" s="348"/>
      <c r="I761" s="348"/>
      <c r="J761" s="211"/>
      <c r="K761" s="213">
        <v>13.86</v>
      </c>
      <c r="L761" s="245"/>
      <c r="M761" s="245"/>
      <c r="N761" s="211"/>
      <c r="O761" s="211"/>
      <c r="P761" s="211"/>
      <c r="Q761" s="211"/>
      <c r="R761" s="214"/>
      <c r="T761" s="216"/>
      <c r="U761" s="211"/>
      <c r="V761" s="211"/>
      <c r="W761" s="211"/>
      <c r="X761" s="211"/>
      <c r="Y761" s="211"/>
      <c r="Z761" s="211"/>
      <c r="AA761" s="217"/>
      <c r="AT761" s="218" t="s">
        <v>217</v>
      </c>
      <c r="AU761" s="218" t="s">
        <v>124</v>
      </c>
      <c r="AV761" s="215" t="s">
        <v>124</v>
      </c>
      <c r="AW761" s="215" t="s">
        <v>34</v>
      </c>
      <c r="AX761" s="215" t="s">
        <v>22</v>
      </c>
      <c r="AY761" s="218" t="s">
        <v>155</v>
      </c>
    </row>
    <row r="762" spans="2:65" s="110" customFormat="1" ht="31.5" customHeight="1">
      <c r="B762" s="111"/>
      <c r="C762" s="188" t="s">
        <v>1011</v>
      </c>
      <c r="D762" s="188" t="s">
        <v>156</v>
      </c>
      <c r="E762" s="189" t="s">
        <v>1012</v>
      </c>
      <c r="F762" s="316" t="s">
        <v>1013</v>
      </c>
      <c r="G762" s="316"/>
      <c r="H762" s="316"/>
      <c r="I762" s="316"/>
      <c r="J762" s="190" t="s">
        <v>622</v>
      </c>
      <c r="K762" s="191">
        <v>3676.285</v>
      </c>
      <c r="L762" s="317"/>
      <c r="M762" s="317"/>
      <c r="N762" s="318">
        <f>ROUND(L762*K762,2)</f>
        <v>0</v>
      </c>
      <c r="O762" s="318"/>
      <c r="P762" s="318"/>
      <c r="Q762" s="318"/>
      <c r="R762" s="115"/>
      <c r="T762" s="192" t="s">
        <v>5</v>
      </c>
      <c r="U762" s="193" t="s">
        <v>41</v>
      </c>
      <c r="V762" s="194">
        <v>0</v>
      </c>
      <c r="W762" s="194">
        <f>V762*K762</f>
        <v>0</v>
      </c>
      <c r="X762" s="194">
        <v>0</v>
      </c>
      <c r="Y762" s="194">
        <f>X762*K762</f>
        <v>0</v>
      </c>
      <c r="Z762" s="194">
        <v>0</v>
      </c>
      <c r="AA762" s="195">
        <f>Z762*K762</f>
        <v>0</v>
      </c>
      <c r="AR762" s="100" t="s">
        <v>280</v>
      </c>
      <c r="AT762" s="100" t="s">
        <v>156</v>
      </c>
      <c r="AU762" s="100" t="s">
        <v>124</v>
      </c>
      <c r="AY762" s="100" t="s">
        <v>155</v>
      </c>
      <c r="BE762" s="196">
        <f>IF(U762="základní",N762,0)</f>
        <v>0</v>
      </c>
      <c r="BF762" s="196">
        <f>IF(U762="snížená",N762,0)</f>
        <v>0</v>
      </c>
      <c r="BG762" s="196">
        <f>IF(U762="zákl. přenesená",N762,0)</f>
        <v>0</v>
      </c>
      <c r="BH762" s="196">
        <f>IF(U762="sníž. přenesená",N762,0)</f>
        <v>0</v>
      </c>
      <c r="BI762" s="196">
        <f>IF(U762="nulová",N762,0)</f>
        <v>0</v>
      </c>
      <c r="BJ762" s="100" t="s">
        <v>22</v>
      </c>
      <c r="BK762" s="196">
        <f>ROUND(L762*K762,2)</f>
        <v>0</v>
      </c>
      <c r="BL762" s="100" t="s">
        <v>280</v>
      </c>
      <c r="BM762" s="100" t="s">
        <v>1014</v>
      </c>
    </row>
    <row r="763" spans="2:63" s="180" customFormat="1" ht="29.85" customHeight="1">
      <c r="B763" s="176"/>
      <c r="C763" s="177"/>
      <c r="D763" s="187" t="s">
        <v>202</v>
      </c>
      <c r="E763" s="187"/>
      <c r="F763" s="187"/>
      <c r="G763" s="187"/>
      <c r="H763" s="187"/>
      <c r="I763" s="187"/>
      <c r="J763" s="187"/>
      <c r="K763" s="187"/>
      <c r="L763" s="200"/>
      <c r="M763" s="200"/>
      <c r="N763" s="314">
        <f>BK763</f>
        <v>0</v>
      </c>
      <c r="O763" s="315"/>
      <c r="P763" s="315"/>
      <c r="Q763" s="315"/>
      <c r="R763" s="179"/>
      <c r="T763" s="181"/>
      <c r="U763" s="177"/>
      <c r="V763" s="177"/>
      <c r="W763" s="182">
        <f>SUM(W764:W782)</f>
        <v>114.4582</v>
      </c>
      <c r="X763" s="177"/>
      <c r="Y763" s="182">
        <f>SUM(Y764:Y782)</f>
        <v>2.0375330000000003</v>
      </c>
      <c r="Z763" s="177"/>
      <c r="AA763" s="183">
        <f>SUM(AA764:AA782)</f>
        <v>0</v>
      </c>
      <c r="AR763" s="184" t="s">
        <v>124</v>
      </c>
      <c r="AT763" s="185" t="s">
        <v>75</v>
      </c>
      <c r="AU763" s="185" t="s">
        <v>22</v>
      </c>
      <c r="AY763" s="184" t="s">
        <v>155</v>
      </c>
      <c r="BK763" s="186">
        <f>SUM(BK764:BK782)</f>
        <v>0</v>
      </c>
    </row>
    <row r="764" spans="2:65" s="110" customFormat="1" ht="31.5" customHeight="1">
      <c r="B764" s="111"/>
      <c r="C764" s="188" t="s">
        <v>1015</v>
      </c>
      <c r="D764" s="188" t="s">
        <v>156</v>
      </c>
      <c r="E764" s="189" t="s">
        <v>1016</v>
      </c>
      <c r="F764" s="316" t="s">
        <v>1017</v>
      </c>
      <c r="G764" s="316"/>
      <c r="H764" s="316"/>
      <c r="I764" s="316"/>
      <c r="J764" s="190" t="s">
        <v>214</v>
      </c>
      <c r="K764" s="191">
        <v>30.4</v>
      </c>
      <c r="L764" s="317"/>
      <c r="M764" s="317"/>
      <c r="N764" s="318">
        <f>ROUND(L764*K764,2)</f>
        <v>0</v>
      </c>
      <c r="O764" s="318"/>
      <c r="P764" s="318"/>
      <c r="Q764" s="318"/>
      <c r="R764" s="115"/>
      <c r="T764" s="192" t="s">
        <v>5</v>
      </c>
      <c r="U764" s="193" t="s">
        <v>41</v>
      </c>
      <c r="V764" s="194">
        <v>0.32</v>
      </c>
      <c r="W764" s="194">
        <f>V764*K764</f>
        <v>9.728</v>
      </c>
      <c r="X764" s="194">
        <v>0</v>
      </c>
      <c r="Y764" s="194">
        <f>X764*K764</f>
        <v>0</v>
      </c>
      <c r="Z764" s="194">
        <v>0</v>
      </c>
      <c r="AA764" s="195">
        <f>Z764*K764</f>
        <v>0</v>
      </c>
      <c r="AR764" s="100" t="s">
        <v>280</v>
      </c>
      <c r="AT764" s="100" t="s">
        <v>156</v>
      </c>
      <c r="AU764" s="100" t="s">
        <v>124</v>
      </c>
      <c r="AY764" s="100" t="s">
        <v>155</v>
      </c>
      <c r="BE764" s="196">
        <f>IF(U764="základní",N764,0)</f>
        <v>0</v>
      </c>
      <c r="BF764" s="196">
        <f>IF(U764="snížená",N764,0)</f>
        <v>0</v>
      </c>
      <c r="BG764" s="196">
        <f>IF(U764="zákl. přenesená",N764,0)</f>
        <v>0</v>
      </c>
      <c r="BH764" s="196">
        <f>IF(U764="sníž. přenesená",N764,0)</f>
        <v>0</v>
      </c>
      <c r="BI764" s="196">
        <f>IF(U764="nulová",N764,0)</f>
        <v>0</v>
      </c>
      <c r="BJ764" s="100" t="s">
        <v>22</v>
      </c>
      <c r="BK764" s="196">
        <f>ROUND(L764*K764,2)</f>
        <v>0</v>
      </c>
      <c r="BL764" s="100" t="s">
        <v>280</v>
      </c>
      <c r="BM764" s="100" t="s">
        <v>1018</v>
      </c>
    </row>
    <row r="765" spans="2:51" s="206" customFormat="1" ht="22.5" customHeight="1">
      <c r="B765" s="201"/>
      <c r="C765" s="202"/>
      <c r="D765" s="202"/>
      <c r="E765" s="203" t="s">
        <v>5</v>
      </c>
      <c r="F765" s="342" t="s">
        <v>226</v>
      </c>
      <c r="G765" s="343"/>
      <c r="H765" s="343"/>
      <c r="I765" s="343"/>
      <c r="J765" s="202"/>
      <c r="K765" s="204" t="s">
        <v>5</v>
      </c>
      <c r="L765" s="244"/>
      <c r="M765" s="244"/>
      <c r="N765" s="202"/>
      <c r="O765" s="202"/>
      <c r="P765" s="202"/>
      <c r="Q765" s="202"/>
      <c r="R765" s="205"/>
      <c r="T765" s="207"/>
      <c r="U765" s="202"/>
      <c r="V765" s="202"/>
      <c r="W765" s="202"/>
      <c r="X765" s="202"/>
      <c r="Y765" s="202"/>
      <c r="Z765" s="202"/>
      <c r="AA765" s="208"/>
      <c r="AT765" s="209" t="s">
        <v>217</v>
      </c>
      <c r="AU765" s="209" t="s">
        <v>124</v>
      </c>
      <c r="AV765" s="206" t="s">
        <v>22</v>
      </c>
      <c r="AW765" s="206" t="s">
        <v>34</v>
      </c>
      <c r="AX765" s="206" t="s">
        <v>76</v>
      </c>
      <c r="AY765" s="209" t="s">
        <v>155</v>
      </c>
    </row>
    <row r="766" spans="2:51" s="215" customFormat="1" ht="22.5" customHeight="1">
      <c r="B766" s="210"/>
      <c r="C766" s="211"/>
      <c r="D766" s="211"/>
      <c r="E766" s="212" t="s">
        <v>5</v>
      </c>
      <c r="F766" s="347" t="s">
        <v>1019</v>
      </c>
      <c r="G766" s="348"/>
      <c r="H766" s="348"/>
      <c r="I766" s="348"/>
      <c r="J766" s="211"/>
      <c r="K766" s="213">
        <v>15.6</v>
      </c>
      <c r="L766" s="245"/>
      <c r="M766" s="245"/>
      <c r="N766" s="211"/>
      <c r="O766" s="211"/>
      <c r="P766" s="211"/>
      <c r="Q766" s="211"/>
      <c r="R766" s="214"/>
      <c r="T766" s="216"/>
      <c r="U766" s="211"/>
      <c r="V766" s="211"/>
      <c r="W766" s="211"/>
      <c r="X766" s="211"/>
      <c r="Y766" s="211"/>
      <c r="Z766" s="211"/>
      <c r="AA766" s="217"/>
      <c r="AT766" s="218" t="s">
        <v>217</v>
      </c>
      <c r="AU766" s="218" t="s">
        <v>124</v>
      </c>
      <c r="AV766" s="215" t="s">
        <v>124</v>
      </c>
      <c r="AW766" s="215" t="s">
        <v>34</v>
      </c>
      <c r="AX766" s="215" t="s">
        <v>76</v>
      </c>
      <c r="AY766" s="218" t="s">
        <v>155</v>
      </c>
    </row>
    <row r="767" spans="2:51" s="215" customFormat="1" ht="22.5" customHeight="1">
      <c r="B767" s="210"/>
      <c r="C767" s="211"/>
      <c r="D767" s="211"/>
      <c r="E767" s="212" t="s">
        <v>5</v>
      </c>
      <c r="F767" s="347" t="s">
        <v>1020</v>
      </c>
      <c r="G767" s="348"/>
      <c r="H767" s="348"/>
      <c r="I767" s="348"/>
      <c r="J767" s="211"/>
      <c r="K767" s="213">
        <v>14.8</v>
      </c>
      <c r="L767" s="245"/>
      <c r="M767" s="245"/>
      <c r="N767" s="211"/>
      <c r="O767" s="211"/>
      <c r="P767" s="211"/>
      <c r="Q767" s="211"/>
      <c r="R767" s="214"/>
      <c r="T767" s="216"/>
      <c r="U767" s="211"/>
      <c r="V767" s="211"/>
      <c r="W767" s="211"/>
      <c r="X767" s="211"/>
      <c r="Y767" s="211"/>
      <c r="Z767" s="211"/>
      <c r="AA767" s="217"/>
      <c r="AT767" s="218" t="s">
        <v>217</v>
      </c>
      <c r="AU767" s="218" t="s">
        <v>124</v>
      </c>
      <c r="AV767" s="215" t="s">
        <v>124</v>
      </c>
      <c r="AW767" s="215" t="s">
        <v>34</v>
      </c>
      <c r="AX767" s="215" t="s">
        <v>76</v>
      </c>
      <c r="AY767" s="218" t="s">
        <v>155</v>
      </c>
    </row>
    <row r="768" spans="2:65" s="110" customFormat="1" ht="31.5" customHeight="1">
      <c r="B768" s="111"/>
      <c r="C768" s="228" t="s">
        <v>1021</v>
      </c>
      <c r="D768" s="228" t="s">
        <v>300</v>
      </c>
      <c r="E768" s="229" t="s">
        <v>951</v>
      </c>
      <c r="F768" s="344" t="s">
        <v>952</v>
      </c>
      <c r="G768" s="344"/>
      <c r="H768" s="344"/>
      <c r="I768" s="344"/>
      <c r="J768" s="230" t="s">
        <v>580</v>
      </c>
      <c r="K768" s="231">
        <v>100.32</v>
      </c>
      <c r="L768" s="345"/>
      <c r="M768" s="345"/>
      <c r="N768" s="346">
        <f>ROUND(L768*K768,2)</f>
        <v>0</v>
      </c>
      <c r="O768" s="318"/>
      <c r="P768" s="318"/>
      <c r="Q768" s="318"/>
      <c r="R768" s="115"/>
      <c r="T768" s="192" t="s">
        <v>5</v>
      </c>
      <c r="U768" s="193" t="s">
        <v>41</v>
      </c>
      <c r="V768" s="194">
        <v>0</v>
      </c>
      <c r="W768" s="194">
        <f>V768*K768</f>
        <v>0</v>
      </c>
      <c r="X768" s="194">
        <v>0.001</v>
      </c>
      <c r="Y768" s="194">
        <f>X768*K768</f>
        <v>0.10031999999999999</v>
      </c>
      <c r="Z768" s="194">
        <v>0</v>
      </c>
      <c r="AA768" s="195">
        <f>Z768*K768</f>
        <v>0</v>
      </c>
      <c r="AR768" s="100" t="s">
        <v>388</v>
      </c>
      <c r="AT768" s="100" t="s">
        <v>300</v>
      </c>
      <c r="AU768" s="100" t="s">
        <v>124</v>
      </c>
      <c r="AY768" s="100" t="s">
        <v>155</v>
      </c>
      <c r="BE768" s="196">
        <f>IF(U768="základní",N768,0)</f>
        <v>0</v>
      </c>
      <c r="BF768" s="196">
        <f>IF(U768="snížená",N768,0)</f>
        <v>0</v>
      </c>
      <c r="BG768" s="196">
        <f>IF(U768="zákl. přenesená",N768,0)</f>
        <v>0</v>
      </c>
      <c r="BH768" s="196">
        <f>IF(U768="sníž. přenesená",N768,0)</f>
        <v>0</v>
      </c>
      <c r="BI768" s="196">
        <f>IF(U768="nulová",N768,0)</f>
        <v>0</v>
      </c>
      <c r="BJ768" s="100" t="s">
        <v>22</v>
      </c>
      <c r="BK768" s="196">
        <f>ROUND(L768*K768,2)</f>
        <v>0</v>
      </c>
      <c r="BL768" s="100" t="s">
        <v>280</v>
      </c>
      <c r="BM768" s="100" t="s">
        <v>1022</v>
      </c>
    </row>
    <row r="769" spans="2:47" s="110" customFormat="1" ht="22.5" customHeight="1">
      <c r="B769" s="111"/>
      <c r="C769" s="112"/>
      <c r="D769" s="112"/>
      <c r="E769" s="112"/>
      <c r="F769" s="338" t="s">
        <v>954</v>
      </c>
      <c r="G769" s="339"/>
      <c r="H769" s="339"/>
      <c r="I769" s="339"/>
      <c r="J769" s="112"/>
      <c r="K769" s="112"/>
      <c r="L769" s="247"/>
      <c r="M769" s="247"/>
      <c r="N769" s="112"/>
      <c r="O769" s="112"/>
      <c r="P769" s="112"/>
      <c r="Q769" s="112"/>
      <c r="R769" s="115"/>
      <c r="T769" s="233"/>
      <c r="U769" s="112"/>
      <c r="V769" s="112"/>
      <c r="W769" s="112"/>
      <c r="X769" s="112"/>
      <c r="Y769" s="112"/>
      <c r="Z769" s="112"/>
      <c r="AA769" s="234"/>
      <c r="AT769" s="100" t="s">
        <v>559</v>
      </c>
      <c r="AU769" s="100" t="s">
        <v>124</v>
      </c>
    </row>
    <row r="770" spans="2:65" s="110" customFormat="1" ht="44.25" customHeight="1">
      <c r="B770" s="111"/>
      <c r="C770" s="188" t="s">
        <v>1023</v>
      </c>
      <c r="D770" s="188" t="s">
        <v>156</v>
      </c>
      <c r="E770" s="189" t="s">
        <v>1024</v>
      </c>
      <c r="F770" s="316" t="s">
        <v>1025</v>
      </c>
      <c r="G770" s="316"/>
      <c r="H770" s="316"/>
      <c r="I770" s="316"/>
      <c r="J770" s="190" t="s">
        <v>214</v>
      </c>
      <c r="K770" s="191">
        <v>100.6</v>
      </c>
      <c r="L770" s="317"/>
      <c r="M770" s="317"/>
      <c r="N770" s="318">
        <f>ROUND(L770*K770,2)</f>
        <v>0</v>
      </c>
      <c r="O770" s="318"/>
      <c r="P770" s="318"/>
      <c r="Q770" s="318"/>
      <c r="R770" s="115"/>
      <c r="T770" s="192" t="s">
        <v>5</v>
      </c>
      <c r="U770" s="193" t="s">
        <v>41</v>
      </c>
      <c r="V770" s="194">
        <v>0.793</v>
      </c>
      <c r="W770" s="194">
        <f>V770*K770</f>
        <v>79.7758</v>
      </c>
      <c r="X770" s="194">
        <v>0.0025</v>
      </c>
      <c r="Y770" s="194">
        <f>X770*K770</f>
        <v>0.2515</v>
      </c>
      <c r="Z770" s="194">
        <v>0</v>
      </c>
      <c r="AA770" s="195">
        <f>Z770*K770</f>
        <v>0</v>
      </c>
      <c r="AR770" s="100" t="s">
        <v>280</v>
      </c>
      <c r="AT770" s="100" t="s">
        <v>156</v>
      </c>
      <c r="AU770" s="100" t="s">
        <v>124</v>
      </c>
      <c r="AY770" s="100" t="s">
        <v>155</v>
      </c>
      <c r="BE770" s="196">
        <f>IF(U770="základní",N770,0)</f>
        <v>0</v>
      </c>
      <c r="BF770" s="196">
        <f>IF(U770="snížená",N770,0)</f>
        <v>0</v>
      </c>
      <c r="BG770" s="196">
        <f>IF(U770="zákl. přenesená",N770,0)</f>
        <v>0</v>
      </c>
      <c r="BH770" s="196">
        <f>IF(U770="sníž. přenesená",N770,0)</f>
        <v>0</v>
      </c>
      <c r="BI770" s="196">
        <f>IF(U770="nulová",N770,0)</f>
        <v>0</v>
      </c>
      <c r="BJ770" s="100" t="s">
        <v>22</v>
      </c>
      <c r="BK770" s="196">
        <f>ROUND(L770*K770,2)</f>
        <v>0</v>
      </c>
      <c r="BL770" s="100" t="s">
        <v>280</v>
      </c>
      <c r="BM770" s="100" t="s">
        <v>1026</v>
      </c>
    </row>
    <row r="771" spans="2:51" s="206" customFormat="1" ht="22.5" customHeight="1">
      <c r="B771" s="201"/>
      <c r="C771" s="202"/>
      <c r="D771" s="202"/>
      <c r="E771" s="203" t="s">
        <v>5</v>
      </c>
      <c r="F771" s="342" t="s">
        <v>284</v>
      </c>
      <c r="G771" s="343"/>
      <c r="H771" s="343"/>
      <c r="I771" s="343"/>
      <c r="J771" s="202"/>
      <c r="K771" s="204" t="s">
        <v>5</v>
      </c>
      <c r="L771" s="244"/>
      <c r="M771" s="244"/>
      <c r="N771" s="202"/>
      <c r="O771" s="202"/>
      <c r="P771" s="202"/>
      <c r="Q771" s="202"/>
      <c r="R771" s="205"/>
      <c r="T771" s="207"/>
      <c r="U771" s="202"/>
      <c r="V771" s="202"/>
      <c r="W771" s="202"/>
      <c r="X771" s="202"/>
      <c r="Y771" s="202"/>
      <c r="Z771" s="202"/>
      <c r="AA771" s="208"/>
      <c r="AT771" s="209" t="s">
        <v>217</v>
      </c>
      <c r="AU771" s="209" t="s">
        <v>124</v>
      </c>
      <c r="AV771" s="206" t="s">
        <v>22</v>
      </c>
      <c r="AW771" s="206" t="s">
        <v>34</v>
      </c>
      <c r="AX771" s="206" t="s">
        <v>76</v>
      </c>
      <c r="AY771" s="209" t="s">
        <v>155</v>
      </c>
    </row>
    <row r="772" spans="2:51" s="215" customFormat="1" ht="44.25" customHeight="1">
      <c r="B772" s="210"/>
      <c r="C772" s="211"/>
      <c r="D772" s="211"/>
      <c r="E772" s="212" t="s">
        <v>5</v>
      </c>
      <c r="F772" s="347" t="s">
        <v>285</v>
      </c>
      <c r="G772" s="348"/>
      <c r="H772" s="348"/>
      <c r="I772" s="348"/>
      <c r="J772" s="211"/>
      <c r="K772" s="213">
        <v>46.6</v>
      </c>
      <c r="L772" s="245"/>
      <c r="M772" s="245"/>
      <c r="N772" s="211"/>
      <c r="O772" s="211"/>
      <c r="P772" s="211"/>
      <c r="Q772" s="211"/>
      <c r="R772" s="214"/>
      <c r="T772" s="216"/>
      <c r="U772" s="211"/>
      <c r="V772" s="211"/>
      <c r="W772" s="211"/>
      <c r="X772" s="211"/>
      <c r="Y772" s="211"/>
      <c r="Z772" s="211"/>
      <c r="AA772" s="217"/>
      <c r="AT772" s="218" t="s">
        <v>217</v>
      </c>
      <c r="AU772" s="218" t="s">
        <v>124</v>
      </c>
      <c r="AV772" s="215" t="s">
        <v>124</v>
      </c>
      <c r="AW772" s="215" t="s">
        <v>34</v>
      </c>
      <c r="AX772" s="215" t="s">
        <v>76</v>
      </c>
      <c r="AY772" s="218" t="s">
        <v>155</v>
      </c>
    </row>
    <row r="773" spans="2:51" s="215" customFormat="1" ht="44.25" customHeight="1">
      <c r="B773" s="210"/>
      <c r="C773" s="211"/>
      <c r="D773" s="211"/>
      <c r="E773" s="212" t="s">
        <v>5</v>
      </c>
      <c r="F773" s="347" t="s">
        <v>286</v>
      </c>
      <c r="G773" s="348"/>
      <c r="H773" s="348"/>
      <c r="I773" s="348"/>
      <c r="J773" s="211"/>
      <c r="K773" s="213">
        <v>54</v>
      </c>
      <c r="L773" s="245"/>
      <c r="M773" s="245"/>
      <c r="N773" s="211"/>
      <c r="O773" s="211"/>
      <c r="P773" s="211"/>
      <c r="Q773" s="211"/>
      <c r="R773" s="214"/>
      <c r="T773" s="216"/>
      <c r="U773" s="211"/>
      <c r="V773" s="211"/>
      <c r="W773" s="211"/>
      <c r="X773" s="211"/>
      <c r="Y773" s="211"/>
      <c r="Z773" s="211"/>
      <c r="AA773" s="217"/>
      <c r="AT773" s="218" t="s">
        <v>217</v>
      </c>
      <c r="AU773" s="218" t="s">
        <v>124</v>
      </c>
      <c r="AV773" s="215" t="s">
        <v>124</v>
      </c>
      <c r="AW773" s="215" t="s">
        <v>34</v>
      </c>
      <c r="AX773" s="215" t="s">
        <v>76</v>
      </c>
      <c r="AY773" s="218" t="s">
        <v>155</v>
      </c>
    </row>
    <row r="774" spans="2:51" s="224" customFormat="1" ht="22.5" customHeight="1">
      <c r="B774" s="219"/>
      <c r="C774" s="220"/>
      <c r="D774" s="220"/>
      <c r="E774" s="221" t="s">
        <v>5</v>
      </c>
      <c r="F774" s="336" t="s">
        <v>222</v>
      </c>
      <c r="G774" s="337"/>
      <c r="H774" s="337"/>
      <c r="I774" s="337"/>
      <c r="J774" s="220"/>
      <c r="K774" s="222">
        <v>100.6</v>
      </c>
      <c r="L774" s="246"/>
      <c r="M774" s="246"/>
      <c r="N774" s="220"/>
      <c r="O774" s="220"/>
      <c r="P774" s="220"/>
      <c r="Q774" s="220"/>
      <c r="R774" s="223"/>
      <c r="T774" s="225"/>
      <c r="U774" s="220"/>
      <c r="V774" s="220"/>
      <c r="W774" s="220"/>
      <c r="X774" s="220"/>
      <c r="Y774" s="220"/>
      <c r="Z774" s="220"/>
      <c r="AA774" s="226"/>
      <c r="AT774" s="227" t="s">
        <v>217</v>
      </c>
      <c r="AU774" s="227" t="s">
        <v>124</v>
      </c>
      <c r="AV774" s="224" t="s">
        <v>169</v>
      </c>
      <c r="AW774" s="224" t="s">
        <v>6</v>
      </c>
      <c r="AX774" s="224" t="s">
        <v>22</v>
      </c>
      <c r="AY774" s="227" t="s">
        <v>155</v>
      </c>
    </row>
    <row r="775" spans="2:65" s="110" customFormat="1" ht="22.5" customHeight="1">
      <c r="B775" s="111"/>
      <c r="C775" s="228" t="s">
        <v>1027</v>
      </c>
      <c r="D775" s="228" t="s">
        <v>300</v>
      </c>
      <c r="E775" s="229" t="s">
        <v>1028</v>
      </c>
      <c r="F775" s="344" t="s">
        <v>1029</v>
      </c>
      <c r="G775" s="344"/>
      <c r="H775" s="344"/>
      <c r="I775" s="344"/>
      <c r="J775" s="230" t="s">
        <v>214</v>
      </c>
      <c r="K775" s="231">
        <v>125.75</v>
      </c>
      <c r="L775" s="345"/>
      <c r="M775" s="345"/>
      <c r="N775" s="346">
        <f>ROUND(L775*K775,2)</f>
        <v>0</v>
      </c>
      <c r="O775" s="318"/>
      <c r="P775" s="318"/>
      <c r="Q775" s="318"/>
      <c r="R775" s="115"/>
      <c r="T775" s="192" t="s">
        <v>5</v>
      </c>
      <c r="U775" s="193" t="s">
        <v>41</v>
      </c>
      <c r="V775" s="194">
        <v>0</v>
      </c>
      <c r="W775" s="194">
        <f>V775*K775</f>
        <v>0</v>
      </c>
      <c r="X775" s="194">
        <v>0.0129</v>
      </c>
      <c r="Y775" s="194">
        <f>X775*K775</f>
        <v>1.622175</v>
      </c>
      <c r="Z775" s="194">
        <v>0</v>
      </c>
      <c r="AA775" s="195">
        <f>Z775*K775</f>
        <v>0</v>
      </c>
      <c r="AR775" s="100" t="s">
        <v>388</v>
      </c>
      <c r="AT775" s="100" t="s">
        <v>300</v>
      </c>
      <c r="AU775" s="100" t="s">
        <v>124</v>
      </c>
      <c r="AY775" s="100" t="s">
        <v>155</v>
      </c>
      <c r="BE775" s="196">
        <f>IF(U775="základní",N775,0)</f>
        <v>0</v>
      </c>
      <c r="BF775" s="196">
        <f>IF(U775="snížená",N775,0)</f>
        <v>0</v>
      </c>
      <c r="BG775" s="196">
        <f>IF(U775="zákl. přenesená",N775,0)</f>
        <v>0</v>
      </c>
      <c r="BH775" s="196">
        <f>IF(U775="sníž. přenesená",N775,0)</f>
        <v>0</v>
      </c>
      <c r="BI775" s="196">
        <f>IF(U775="nulová",N775,0)</f>
        <v>0</v>
      </c>
      <c r="BJ775" s="100" t="s">
        <v>22</v>
      </c>
      <c r="BK775" s="196">
        <f>ROUND(L775*K775,2)</f>
        <v>0</v>
      </c>
      <c r="BL775" s="100" t="s">
        <v>280</v>
      </c>
      <c r="BM775" s="100" t="s">
        <v>1030</v>
      </c>
    </row>
    <row r="776" spans="2:65" s="110" customFormat="1" ht="31.5" customHeight="1">
      <c r="B776" s="111"/>
      <c r="C776" s="188" t="s">
        <v>1031</v>
      </c>
      <c r="D776" s="188" t="s">
        <v>156</v>
      </c>
      <c r="E776" s="189" t="s">
        <v>1032</v>
      </c>
      <c r="F776" s="316" t="s">
        <v>1033</v>
      </c>
      <c r="G776" s="316"/>
      <c r="H776" s="316"/>
      <c r="I776" s="316"/>
      <c r="J776" s="190" t="s">
        <v>477</v>
      </c>
      <c r="K776" s="191">
        <v>128.3</v>
      </c>
      <c r="L776" s="317"/>
      <c r="M776" s="317"/>
      <c r="N776" s="318">
        <f>ROUND(L776*K776,2)</f>
        <v>0</v>
      </c>
      <c r="O776" s="318"/>
      <c r="P776" s="318"/>
      <c r="Q776" s="318"/>
      <c r="R776" s="115"/>
      <c r="T776" s="192" t="s">
        <v>5</v>
      </c>
      <c r="U776" s="193" t="s">
        <v>41</v>
      </c>
      <c r="V776" s="194">
        <v>0.16</v>
      </c>
      <c r="W776" s="194">
        <f>V776*K776</f>
        <v>20.528000000000002</v>
      </c>
      <c r="X776" s="194">
        <v>0.00026</v>
      </c>
      <c r="Y776" s="194">
        <f>X776*K776</f>
        <v>0.033358</v>
      </c>
      <c r="Z776" s="194">
        <v>0</v>
      </c>
      <c r="AA776" s="195">
        <f>Z776*K776</f>
        <v>0</v>
      </c>
      <c r="AR776" s="100" t="s">
        <v>280</v>
      </c>
      <c r="AT776" s="100" t="s">
        <v>156</v>
      </c>
      <c r="AU776" s="100" t="s">
        <v>124</v>
      </c>
      <c r="AY776" s="100" t="s">
        <v>155</v>
      </c>
      <c r="BE776" s="196">
        <f>IF(U776="základní",N776,0)</f>
        <v>0</v>
      </c>
      <c r="BF776" s="196">
        <f>IF(U776="snížená",N776,0)</f>
        <v>0</v>
      </c>
      <c r="BG776" s="196">
        <f>IF(U776="zákl. přenesená",N776,0)</f>
        <v>0</v>
      </c>
      <c r="BH776" s="196">
        <f>IF(U776="sníž. přenesená",N776,0)</f>
        <v>0</v>
      </c>
      <c r="BI776" s="196">
        <f>IF(U776="nulová",N776,0)</f>
        <v>0</v>
      </c>
      <c r="BJ776" s="100" t="s">
        <v>22</v>
      </c>
      <c r="BK776" s="196">
        <f>ROUND(L776*K776,2)</f>
        <v>0</v>
      </c>
      <c r="BL776" s="100" t="s">
        <v>280</v>
      </c>
      <c r="BM776" s="100" t="s">
        <v>1034</v>
      </c>
    </row>
    <row r="777" spans="2:51" s="206" customFormat="1" ht="22.5" customHeight="1">
      <c r="B777" s="201"/>
      <c r="C777" s="202"/>
      <c r="D777" s="202"/>
      <c r="E777" s="203" t="s">
        <v>5</v>
      </c>
      <c r="F777" s="342" t="s">
        <v>284</v>
      </c>
      <c r="G777" s="343"/>
      <c r="H777" s="343"/>
      <c r="I777" s="343"/>
      <c r="J777" s="202"/>
      <c r="K777" s="204" t="s">
        <v>5</v>
      </c>
      <c r="L777" s="244"/>
      <c r="M777" s="244"/>
      <c r="N777" s="202"/>
      <c r="O777" s="202"/>
      <c r="P777" s="202"/>
      <c r="Q777" s="202"/>
      <c r="R777" s="205"/>
      <c r="T777" s="207"/>
      <c r="U777" s="202"/>
      <c r="V777" s="202"/>
      <c r="W777" s="202"/>
      <c r="X777" s="202"/>
      <c r="Y777" s="202"/>
      <c r="Z777" s="202"/>
      <c r="AA777" s="208"/>
      <c r="AT777" s="209" t="s">
        <v>217</v>
      </c>
      <c r="AU777" s="209" t="s">
        <v>124</v>
      </c>
      <c r="AV777" s="206" t="s">
        <v>22</v>
      </c>
      <c r="AW777" s="206" t="s">
        <v>34</v>
      </c>
      <c r="AX777" s="206" t="s">
        <v>76</v>
      </c>
      <c r="AY777" s="209" t="s">
        <v>155</v>
      </c>
    </row>
    <row r="778" spans="2:51" s="215" customFormat="1" ht="44.25" customHeight="1">
      <c r="B778" s="210"/>
      <c r="C778" s="211"/>
      <c r="D778" s="211"/>
      <c r="E778" s="212" t="s">
        <v>5</v>
      </c>
      <c r="F778" s="347" t="s">
        <v>1035</v>
      </c>
      <c r="G778" s="348"/>
      <c r="H778" s="348"/>
      <c r="I778" s="348"/>
      <c r="J778" s="211"/>
      <c r="K778" s="213">
        <v>59.7</v>
      </c>
      <c r="L778" s="245"/>
      <c r="M778" s="245"/>
      <c r="N778" s="211"/>
      <c r="O778" s="211"/>
      <c r="P778" s="211"/>
      <c r="Q778" s="211"/>
      <c r="R778" s="214"/>
      <c r="T778" s="216"/>
      <c r="U778" s="211"/>
      <c r="V778" s="211"/>
      <c r="W778" s="211"/>
      <c r="X778" s="211"/>
      <c r="Y778" s="211"/>
      <c r="Z778" s="211"/>
      <c r="AA778" s="217"/>
      <c r="AT778" s="218" t="s">
        <v>217</v>
      </c>
      <c r="AU778" s="218" t="s">
        <v>124</v>
      </c>
      <c r="AV778" s="215" t="s">
        <v>124</v>
      </c>
      <c r="AW778" s="215" t="s">
        <v>34</v>
      </c>
      <c r="AX778" s="215" t="s">
        <v>76</v>
      </c>
      <c r="AY778" s="218" t="s">
        <v>155</v>
      </c>
    </row>
    <row r="779" spans="2:51" s="215" customFormat="1" ht="44.25" customHeight="1">
      <c r="B779" s="210"/>
      <c r="C779" s="211"/>
      <c r="D779" s="211"/>
      <c r="E779" s="212" t="s">
        <v>5</v>
      </c>
      <c r="F779" s="347" t="s">
        <v>1036</v>
      </c>
      <c r="G779" s="348"/>
      <c r="H779" s="348"/>
      <c r="I779" s="348"/>
      <c r="J779" s="211"/>
      <c r="K779" s="213">
        <v>68.6</v>
      </c>
      <c r="L779" s="245"/>
      <c r="M779" s="245"/>
      <c r="N779" s="211"/>
      <c r="O779" s="211"/>
      <c r="P779" s="211"/>
      <c r="Q779" s="211"/>
      <c r="R779" s="214"/>
      <c r="T779" s="216"/>
      <c r="U779" s="211"/>
      <c r="V779" s="211"/>
      <c r="W779" s="211"/>
      <c r="X779" s="211"/>
      <c r="Y779" s="211"/>
      <c r="Z779" s="211"/>
      <c r="AA779" s="217"/>
      <c r="AT779" s="218" t="s">
        <v>217</v>
      </c>
      <c r="AU779" s="218" t="s">
        <v>124</v>
      </c>
      <c r="AV779" s="215" t="s">
        <v>124</v>
      </c>
      <c r="AW779" s="215" t="s">
        <v>34</v>
      </c>
      <c r="AX779" s="215" t="s">
        <v>76</v>
      </c>
      <c r="AY779" s="218" t="s">
        <v>155</v>
      </c>
    </row>
    <row r="780" spans="2:51" s="224" customFormat="1" ht="22.5" customHeight="1">
      <c r="B780" s="219"/>
      <c r="C780" s="220"/>
      <c r="D780" s="220"/>
      <c r="E780" s="221" t="s">
        <v>5</v>
      </c>
      <c r="F780" s="336" t="s">
        <v>222</v>
      </c>
      <c r="G780" s="337"/>
      <c r="H780" s="337"/>
      <c r="I780" s="337"/>
      <c r="J780" s="220"/>
      <c r="K780" s="222">
        <v>128.3</v>
      </c>
      <c r="L780" s="246"/>
      <c r="M780" s="246"/>
      <c r="N780" s="220"/>
      <c r="O780" s="220"/>
      <c r="P780" s="220"/>
      <c r="Q780" s="220"/>
      <c r="R780" s="223"/>
      <c r="T780" s="225"/>
      <c r="U780" s="220"/>
      <c r="V780" s="220"/>
      <c r="W780" s="220"/>
      <c r="X780" s="220"/>
      <c r="Y780" s="220"/>
      <c r="Z780" s="220"/>
      <c r="AA780" s="226"/>
      <c r="AT780" s="227" t="s">
        <v>217</v>
      </c>
      <c r="AU780" s="227" t="s">
        <v>124</v>
      </c>
      <c r="AV780" s="224" t="s">
        <v>169</v>
      </c>
      <c r="AW780" s="224" t="s">
        <v>6</v>
      </c>
      <c r="AX780" s="224" t="s">
        <v>22</v>
      </c>
      <c r="AY780" s="227" t="s">
        <v>155</v>
      </c>
    </row>
    <row r="781" spans="2:65" s="110" customFormat="1" ht="22.5" customHeight="1">
      <c r="B781" s="111"/>
      <c r="C781" s="188" t="s">
        <v>1037</v>
      </c>
      <c r="D781" s="188" t="s">
        <v>156</v>
      </c>
      <c r="E781" s="189" t="s">
        <v>1038</v>
      </c>
      <c r="F781" s="316" t="s">
        <v>1039</v>
      </c>
      <c r="G781" s="316"/>
      <c r="H781" s="316"/>
      <c r="I781" s="316"/>
      <c r="J781" s="190" t="s">
        <v>214</v>
      </c>
      <c r="K781" s="191">
        <v>100.6</v>
      </c>
      <c r="L781" s="317"/>
      <c r="M781" s="317"/>
      <c r="N781" s="318">
        <f>ROUND(L781*K781,2)</f>
        <v>0</v>
      </c>
      <c r="O781" s="318"/>
      <c r="P781" s="318"/>
      <c r="Q781" s="318"/>
      <c r="R781" s="115"/>
      <c r="T781" s="192" t="s">
        <v>5</v>
      </c>
      <c r="U781" s="193" t="s">
        <v>41</v>
      </c>
      <c r="V781" s="194">
        <v>0.044</v>
      </c>
      <c r="W781" s="194">
        <f>V781*K781</f>
        <v>4.426399999999999</v>
      </c>
      <c r="X781" s="194">
        <v>0.0003</v>
      </c>
      <c r="Y781" s="194">
        <f>X781*K781</f>
        <v>0.030179999999999995</v>
      </c>
      <c r="Z781" s="194">
        <v>0</v>
      </c>
      <c r="AA781" s="195">
        <f>Z781*K781</f>
        <v>0</v>
      </c>
      <c r="AR781" s="100" t="s">
        <v>280</v>
      </c>
      <c r="AT781" s="100" t="s">
        <v>156</v>
      </c>
      <c r="AU781" s="100" t="s">
        <v>124</v>
      </c>
      <c r="AY781" s="100" t="s">
        <v>155</v>
      </c>
      <c r="BE781" s="196">
        <f>IF(U781="základní",N781,0)</f>
        <v>0</v>
      </c>
      <c r="BF781" s="196">
        <f>IF(U781="snížená",N781,0)</f>
        <v>0</v>
      </c>
      <c r="BG781" s="196">
        <f>IF(U781="zákl. přenesená",N781,0)</f>
        <v>0</v>
      </c>
      <c r="BH781" s="196">
        <f>IF(U781="sníž. přenesená",N781,0)</f>
        <v>0</v>
      </c>
      <c r="BI781" s="196">
        <f>IF(U781="nulová",N781,0)</f>
        <v>0</v>
      </c>
      <c r="BJ781" s="100" t="s">
        <v>22</v>
      </c>
      <c r="BK781" s="196">
        <f>ROUND(L781*K781,2)</f>
        <v>0</v>
      </c>
      <c r="BL781" s="100" t="s">
        <v>280</v>
      </c>
      <c r="BM781" s="100" t="s">
        <v>1040</v>
      </c>
    </row>
    <row r="782" spans="2:65" s="110" customFormat="1" ht="31.5" customHeight="1">
      <c r="B782" s="111"/>
      <c r="C782" s="188" t="s">
        <v>1041</v>
      </c>
      <c r="D782" s="188" t="s">
        <v>156</v>
      </c>
      <c r="E782" s="189" t="s">
        <v>1042</v>
      </c>
      <c r="F782" s="316" t="s">
        <v>1043</v>
      </c>
      <c r="G782" s="316"/>
      <c r="H782" s="316"/>
      <c r="I782" s="316"/>
      <c r="J782" s="190" t="s">
        <v>622</v>
      </c>
      <c r="K782" s="191">
        <v>1125.041</v>
      </c>
      <c r="L782" s="317"/>
      <c r="M782" s="317"/>
      <c r="N782" s="318">
        <f>ROUND(L782*K782,2)</f>
        <v>0</v>
      </c>
      <c r="O782" s="318"/>
      <c r="P782" s="318"/>
      <c r="Q782" s="318"/>
      <c r="R782" s="115"/>
      <c r="T782" s="192" t="s">
        <v>5</v>
      </c>
      <c r="U782" s="193" t="s">
        <v>41</v>
      </c>
      <c r="V782" s="194">
        <v>0</v>
      </c>
      <c r="W782" s="194">
        <f>V782*K782</f>
        <v>0</v>
      </c>
      <c r="X782" s="194">
        <v>0</v>
      </c>
      <c r="Y782" s="194">
        <f>X782*K782</f>
        <v>0</v>
      </c>
      <c r="Z782" s="194">
        <v>0</v>
      </c>
      <c r="AA782" s="195">
        <f>Z782*K782</f>
        <v>0</v>
      </c>
      <c r="AR782" s="100" t="s">
        <v>280</v>
      </c>
      <c r="AT782" s="100" t="s">
        <v>156</v>
      </c>
      <c r="AU782" s="100" t="s">
        <v>124</v>
      </c>
      <c r="AY782" s="100" t="s">
        <v>155</v>
      </c>
      <c r="BE782" s="196">
        <f>IF(U782="základní",N782,0)</f>
        <v>0</v>
      </c>
      <c r="BF782" s="196">
        <f>IF(U782="snížená",N782,0)</f>
        <v>0</v>
      </c>
      <c r="BG782" s="196">
        <f>IF(U782="zákl. přenesená",N782,0)</f>
        <v>0</v>
      </c>
      <c r="BH782" s="196">
        <f>IF(U782="sníž. přenesená",N782,0)</f>
        <v>0</v>
      </c>
      <c r="BI782" s="196">
        <f>IF(U782="nulová",N782,0)</f>
        <v>0</v>
      </c>
      <c r="BJ782" s="100" t="s">
        <v>22</v>
      </c>
      <c r="BK782" s="196">
        <f>ROUND(L782*K782,2)</f>
        <v>0</v>
      </c>
      <c r="BL782" s="100" t="s">
        <v>280</v>
      </c>
      <c r="BM782" s="100" t="s">
        <v>1044</v>
      </c>
    </row>
    <row r="783" spans="2:63" s="180" customFormat="1" ht="29.85" customHeight="1">
      <c r="B783" s="176"/>
      <c r="C783" s="177"/>
      <c r="D783" s="187" t="s">
        <v>203</v>
      </c>
      <c r="E783" s="187"/>
      <c r="F783" s="187"/>
      <c r="G783" s="187"/>
      <c r="H783" s="187"/>
      <c r="I783" s="187"/>
      <c r="J783" s="187"/>
      <c r="K783" s="187"/>
      <c r="L783" s="200"/>
      <c r="M783" s="200"/>
      <c r="N783" s="314">
        <f>BK783</f>
        <v>0</v>
      </c>
      <c r="O783" s="315"/>
      <c r="P783" s="315"/>
      <c r="Q783" s="315"/>
      <c r="R783" s="179"/>
      <c r="T783" s="181"/>
      <c r="U783" s="177"/>
      <c r="V783" s="177"/>
      <c r="W783" s="182">
        <f>SUM(W784:W804)</f>
        <v>323.589684</v>
      </c>
      <c r="X783" s="177"/>
      <c r="Y783" s="182">
        <f>SUM(Y784:Y804)</f>
        <v>1.17112399</v>
      </c>
      <c r="Z783" s="177"/>
      <c r="AA783" s="183">
        <f>SUM(AA784:AA804)</f>
        <v>0</v>
      </c>
      <c r="AR783" s="184" t="s">
        <v>124</v>
      </c>
      <c r="AT783" s="185" t="s">
        <v>75</v>
      </c>
      <c r="AU783" s="185" t="s">
        <v>22</v>
      </c>
      <c r="AY783" s="184" t="s">
        <v>155</v>
      </c>
      <c r="BK783" s="186">
        <f>SUM(BK784:BK804)</f>
        <v>0</v>
      </c>
    </row>
    <row r="784" spans="2:65" s="110" customFormat="1" ht="31.5" customHeight="1">
      <c r="B784" s="111"/>
      <c r="C784" s="188" t="s">
        <v>1045</v>
      </c>
      <c r="D784" s="188" t="s">
        <v>156</v>
      </c>
      <c r="E784" s="189" t="s">
        <v>1046</v>
      </c>
      <c r="F784" s="316" t="s">
        <v>1047</v>
      </c>
      <c r="G784" s="316"/>
      <c r="H784" s="316"/>
      <c r="I784" s="316"/>
      <c r="J784" s="190" t="s">
        <v>214</v>
      </c>
      <c r="K784" s="191">
        <v>2623.697</v>
      </c>
      <c r="L784" s="317"/>
      <c r="M784" s="317"/>
      <c r="N784" s="318">
        <f>ROUND(L784*K784,2)</f>
        <v>0</v>
      </c>
      <c r="O784" s="318"/>
      <c r="P784" s="318"/>
      <c r="Q784" s="318"/>
      <c r="R784" s="115"/>
      <c r="T784" s="192" t="s">
        <v>5</v>
      </c>
      <c r="U784" s="193" t="s">
        <v>41</v>
      </c>
      <c r="V784" s="194">
        <v>0.033</v>
      </c>
      <c r="W784" s="194">
        <f>V784*K784</f>
        <v>86.582001</v>
      </c>
      <c r="X784" s="194">
        <v>0.0002</v>
      </c>
      <c r="Y784" s="194">
        <f>X784*K784</f>
        <v>0.5247394000000001</v>
      </c>
      <c r="Z784" s="194">
        <v>0</v>
      </c>
      <c r="AA784" s="195">
        <f>Z784*K784</f>
        <v>0</v>
      </c>
      <c r="AR784" s="100" t="s">
        <v>280</v>
      </c>
      <c r="AT784" s="100" t="s">
        <v>156</v>
      </c>
      <c r="AU784" s="100" t="s">
        <v>124</v>
      </c>
      <c r="AY784" s="100" t="s">
        <v>155</v>
      </c>
      <c r="BE784" s="196">
        <f>IF(U784="základní",N784,0)</f>
        <v>0</v>
      </c>
      <c r="BF784" s="196">
        <f>IF(U784="snížená",N784,0)</f>
        <v>0</v>
      </c>
      <c r="BG784" s="196">
        <f>IF(U784="zákl. přenesená",N784,0)</f>
        <v>0</v>
      </c>
      <c r="BH784" s="196">
        <f>IF(U784="sníž. přenesená",N784,0)</f>
        <v>0</v>
      </c>
      <c r="BI784" s="196">
        <f>IF(U784="nulová",N784,0)</f>
        <v>0</v>
      </c>
      <c r="BJ784" s="100" t="s">
        <v>22</v>
      </c>
      <c r="BK784" s="196">
        <f>ROUND(L784*K784,2)</f>
        <v>0</v>
      </c>
      <c r="BL784" s="100" t="s">
        <v>280</v>
      </c>
      <c r="BM784" s="100" t="s">
        <v>1048</v>
      </c>
    </row>
    <row r="785" spans="2:51" s="206" customFormat="1" ht="22.5" customHeight="1">
      <c r="B785" s="201"/>
      <c r="C785" s="202"/>
      <c r="D785" s="202"/>
      <c r="E785" s="203" t="s">
        <v>5</v>
      </c>
      <c r="F785" s="342" t="s">
        <v>1049</v>
      </c>
      <c r="G785" s="343"/>
      <c r="H785" s="343"/>
      <c r="I785" s="343"/>
      <c r="J785" s="202"/>
      <c r="K785" s="204" t="s">
        <v>5</v>
      </c>
      <c r="L785" s="244"/>
      <c r="M785" s="244"/>
      <c r="N785" s="202"/>
      <c r="O785" s="202"/>
      <c r="P785" s="202"/>
      <c r="Q785" s="202"/>
      <c r="R785" s="205"/>
      <c r="T785" s="207"/>
      <c r="U785" s="202"/>
      <c r="V785" s="202"/>
      <c r="W785" s="202"/>
      <c r="X785" s="202"/>
      <c r="Y785" s="202"/>
      <c r="Z785" s="202"/>
      <c r="AA785" s="208"/>
      <c r="AT785" s="209" t="s">
        <v>217</v>
      </c>
      <c r="AU785" s="209" t="s">
        <v>124</v>
      </c>
      <c r="AV785" s="206" t="s">
        <v>22</v>
      </c>
      <c r="AW785" s="206" t="s">
        <v>34</v>
      </c>
      <c r="AX785" s="206" t="s">
        <v>76</v>
      </c>
      <c r="AY785" s="209" t="s">
        <v>155</v>
      </c>
    </row>
    <row r="786" spans="2:51" s="215" customFormat="1" ht="22.5" customHeight="1">
      <c r="B786" s="210"/>
      <c r="C786" s="211"/>
      <c r="D786" s="211"/>
      <c r="E786" s="212" t="s">
        <v>5</v>
      </c>
      <c r="F786" s="347" t="s">
        <v>1050</v>
      </c>
      <c r="G786" s="348"/>
      <c r="H786" s="348"/>
      <c r="I786" s="348"/>
      <c r="J786" s="211"/>
      <c r="K786" s="213">
        <v>409.036</v>
      </c>
      <c r="L786" s="245"/>
      <c r="M786" s="245"/>
      <c r="N786" s="211"/>
      <c r="O786" s="211"/>
      <c r="P786" s="211"/>
      <c r="Q786" s="211"/>
      <c r="R786" s="214"/>
      <c r="T786" s="216"/>
      <c r="U786" s="211"/>
      <c r="V786" s="211"/>
      <c r="W786" s="211"/>
      <c r="X786" s="211"/>
      <c r="Y786" s="211"/>
      <c r="Z786" s="211"/>
      <c r="AA786" s="217"/>
      <c r="AT786" s="218" t="s">
        <v>217</v>
      </c>
      <c r="AU786" s="218" t="s">
        <v>124</v>
      </c>
      <c r="AV786" s="215" t="s">
        <v>124</v>
      </c>
      <c r="AW786" s="215" t="s">
        <v>34</v>
      </c>
      <c r="AX786" s="215" t="s">
        <v>76</v>
      </c>
      <c r="AY786" s="218" t="s">
        <v>155</v>
      </c>
    </row>
    <row r="787" spans="2:51" s="206" customFormat="1" ht="22.5" customHeight="1">
      <c r="B787" s="201"/>
      <c r="C787" s="202"/>
      <c r="D787" s="202"/>
      <c r="E787" s="203" t="s">
        <v>5</v>
      </c>
      <c r="F787" s="349" t="s">
        <v>1051</v>
      </c>
      <c r="G787" s="350"/>
      <c r="H787" s="350"/>
      <c r="I787" s="350"/>
      <c r="J787" s="202"/>
      <c r="K787" s="204" t="s">
        <v>5</v>
      </c>
      <c r="L787" s="244"/>
      <c r="M787" s="244"/>
      <c r="N787" s="202"/>
      <c r="O787" s="202"/>
      <c r="P787" s="202"/>
      <c r="Q787" s="202"/>
      <c r="R787" s="205"/>
      <c r="T787" s="207"/>
      <c r="U787" s="202"/>
      <c r="V787" s="202"/>
      <c r="W787" s="202"/>
      <c r="X787" s="202"/>
      <c r="Y787" s="202"/>
      <c r="Z787" s="202"/>
      <c r="AA787" s="208"/>
      <c r="AT787" s="209" t="s">
        <v>217</v>
      </c>
      <c r="AU787" s="209" t="s">
        <v>124</v>
      </c>
      <c r="AV787" s="206" t="s">
        <v>22</v>
      </c>
      <c r="AW787" s="206" t="s">
        <v>34</v>
      </c>
      <c r="AX787" s="206" t="s">
        <v>76</v>
      </c>
      <c r="AY787" s="209" t="s">
        <v>155</v>
      </c>
    </row>
    <row r="788" spans="2:51" s="215" customFormat="1" ht="22.5" customHeight="1">
      <c r="B788" s="210"/>
      <c r="C788" s="211"/>
      <c r="D788" s="211"/>
      <c r="E788" s="212" t="s">
        <v>5</v>
      </c>
      <c r="F788" s="347" t="s">
        <v>1052</v>
      </c>
      <c r="G788" s="348"/>
      <c r="H788" s="348"/>
      <c r="I788" s="348"/>
      <c r="J788" s="211"/>
      <c r="K788" s="213">
        <v>650.84</v>
      </c>
      <c r="L788" s="245"/>
      <c r="M788" s="245"/>
      <c r="N788" s="211"/>
      <c r="O788" s="211"/>
      <c r="P788" s="211"/>
      <c r="Q788" s="211"/>
      <c r="R788" s="214"/>
      <c r="T788" s="216"/>
      <c r="U788" s="211"/>
      <c r="V788" s="211"/>
      <c r="W788" s="211"/>
      <c r="X788" s="211"/>
      <c r="Y788" s="211"/>
      <c r="Z788" s="211"/>
      <c r="AA788" s="217"/>
      <c r="AT788" s="218" t="s">
        <v>217</v>
      </c>
      <c r="AU788" s="218" t="s">
        <v>124</v>
      </c>
      <c r="AV788" s="215" t="s">
        <v>124</v>
      </c>
      <c r="AW788" s="215" t="s">
        <v>34</v>
      </c>
      <c r="AX788" s="215" t="s">
        <v>76</v>
      </c>
      <c r="AY788" s="218" t="s">
        <v>155</v>
      </c>
    </row>
    <row r="789" spans="2:51" s="206" customFormat="1" ht="22.5" customHeight="1">
      <c r="B789" s="201"/>
      <c r="C789" s="202"/>
      <c r="D789" s="202"/>
      <c r="E789" s="203" t="s">
        <v>5</v>
      </c>
      <c r="F789" s="349" t="s">
        <v>1053</v>
      </c>
      <c r="G789" s="350"/>
      <c r="H789" s="350"/>
      <c r="I789" s="350"/>
      <c r="J789" s="202"/>
      <c r="K789" s="204" t="s">
        <v>5</v>
      </c>
      <c r="L789" s="244"/>
      <c r="M789" s="244"/>
      <c r="N789" s="202"/>
      <c r="O789" s="202"/>
      <c r="P789" s="202"/>
      <c r="Q789" s="202"/>
      <c r="R789" s="205"/>
      <c r="T789" s="207"/>
      <c r="U789" s="202"/>
      <c r="V789" s="202"/>
      <c r="W789" s="202"/>
      <c r="X789" s="202"/>
      <c r="Y789" s="202"/>
      <c r="Z789" s="202"/>
      <c r="AA789" s="208"/>
      <c r="AT789" s="209" t="s">
        <v>217</v>
      </c>
      <c r="AU789" s="209" t="s">
        <v>124</v>
      </c>
      <c r="AV789" s="206" t="s">
        <v>22</v>
      </c>
      <c r="AW789" s="206" t="s">
        <v>34</v>
      </c>
      <c r="AX789" s="206" t="s">
        <v>76</v>
      </c>
      <c r="AY789" s="209" t="s">
        <v>155</v>
      </c>
    </row>
    <row r="790" spans="2:51" s="215" customFormat="1" ht="22.5" customHeight="1">
      <c r="B790" s="210"/>
      <c r="C790" s="211"/>
      <c r="D790" s="211"/>
      <c r="E790" s="212" t="s">
        <v>5</v>
      </c>
      <c r="F790" s="347" t="s">
        <v>1054</v>
      </c>
      <c r="G790" s="348"/>
      <c r="H790" s="348"/>
      <c r="I790" s="348"/>
      <c r="J790" s="211"/>
      <c r="K790" s="213">
        <v>178.811</v>
      </c>
      <c r="L790" s="245"/>
      <c r="M790" s="245"/>
      <c r="N790" s="211"/>
      <c r="O790" s="211"/>
      <c r="P790" s="211"/>
      <c r="Q790" s="211"/>
      <c r="R790" s="214"/>
      <c r="T790" s="216"/>
      <c r="U790" s="211"/>
      <c r="V790" s="211"/>
      <c r="W790" s="211"/>
      <c r="X790" s="211"/>
      <c r="Y790" s="211"/>
      <c r="Z790" s="211"/>
      <c r="AA790" s="217"/>
      <c r="AT790" s="218" t="s">
        <v>217</v>
      </c>
      <c r="AU790" s="218" t="s">
        <v>124</v>
      </c>
      <c r="AV790" s="215" t="s">
        <v>124</v>
      </c>
      <c r="AW790" s="215" t="s">
        <v>34</v>
      </c>
      <c r="AX790" s="215" t="s">
        <v>76</v>
      </c>
      <c r="AY790" s="218" t="s">
        <v>155</v>
      </c>
    </row>
    <row r="791" spans="2:51" s="206" customFormat="1" ht="22.5" customHeight="1">
      <c r="B791" s="201"/>
      <c r="C791" s="202"/>
      <c r="D791" s="202"/>
      <c r="E791" s="203" t="s">
        <v>5</v>
      </c>
      <c r="F791" s="349" t="s">
        <v>1055</v>
      </c>
      <c r="G791" s="350"/>
      <c r="H791" s="350"/>
      <c r="I791" s="350"/>
      <c r="J791" s="202"/>
      <c r="K791" s="204" t="s">
        <v>5</v>
      </c>
      <c r="L791" s="244"/>
      <c r="M791" s="244"/>
      <c r="N791" s="202"/>
      <c r="O791" s="202"/>
      <c r="P791" s="202"/>
      <c r="Q791" s="202"/>
      <c r="R791" s="205"/>
      <c r="T791" s="207"/>
      <c r="U791" s="202"/>
      <c r="V791" s="202"/>
      <c r="W791" s="202"/>
      <c r="X791" s="202"/>
      <c r="Y791" s="202"/>
      <c r="Z791" s="202"/>
      <c r="AA791" s="208"/>
      <c r="AT791" s="209" t="s">
        <v>217</v>
      </c>
      <c r="AU791" s="209" t="s">
        <v>124</v>
      </c>
      <c r="AV791" s="206" t="s">
        <v>22</v>
      </c>
      <c r="AW791" s="206" t="s">
        <v>34</v>
      </c>
      <c r="AX791" s="206" t="s">
        <v>76</v>
      </c>
      <c r="AY791" s="209" t="s">
        <v>155</v>
      </c>
    </row>
    <row r="792" spans="2:51" s="215" customFormat="1" ht="22.5" customHeight="1">
      <c r="B792" s="210"/>
      <c r="C792" s="211"/>
      <c r="D792" s="211"/>
      <c r="E792" s="212" t="s">
        <v>5</v>
      </c>
      <c r="F792" s="347" t="s">
        <v>1056</v>
      </c>
      <c r="G792" s="348"/>
      <c r="H792" s="348"/>
      <c r="I792" s="348"/>
      <c r="J792" s="211"/>
      <c r="K792" s="213">
        <v>1581.41</v>
      </c>
      <c r="L792" s="245"/>
      <c r="M792" s="245"/>
      <c r="N792" s="211"/>
      <c r="O792" s="211"/>
      <c r="P792" s="211"/>
      <c r="Q792" s="211"/>
      <c r="R792" s="214"/>
      <c r="T792" s="216"/>
      <c r="U792" s="211"/>
      <c r="V792" s="211"/>
      <c r="W792" s="211"/>
      <c r="X792" s="211"/>
      <c r="Y792" s="211"/>
      <c r="Z792" s="211"/>
      <c r="AA792" s="217"/>
      <c r="AT792" s="218" t="s">
        <v>217</v>
      </c>
      <c r="AU792" s="218" t="s">
        <v>124</v>
      </c>
      <c r="AV792" s="215" t="s">
        <v>124</v>
      </c>
      <c r="AW792" s="215" t="s">
        <v>34</v>
      </c>
      <c r="AX792" s="215" t="s">
        <v>76</v>
      </c>
      <c r="AY792" s="218" t="s">
        <v>155</v>
      </c>
    </row>
    <row r="793" spans="2:51" s="206" customFormat="1" ht="22.5" customHeight="1">
      <c r="B793" s="201"/>
      <c r="C793" s="202"/>
      <c r="D793" s="202"/>
      <c r="E793" s="203" t="s">
        <v>5</v>
      </c>
      <c r="F793" s="349" t="s">
        <v>1057</v>
      </c>
      <c r="G793" s="350"/>
      <c r="H793" s="350"/>
      <c r="I793" s="350"/>
      <c r="J793" s="202"/>
      <c r="K793" s="204" t="s">
        <v>5</v>
      </c>
      <c r="L793" s="244"/>
      <c r="M793" s="244"/>
      <c r="N793" s="202"/>
      <c r="O793" s="202"/>
      <c r="P793" s="202"/>
      <c r="Q793" s="202"/>
      <c r="R793" s="205"/>
      <c r="T793" s="207"/>
      <c r="U793" s="202"/>
      <c r="V793" s="202"/>
      <c r="W793" s="202"/>
      <c r="X793" s="202"/>
      <c r="Y793" s="202"/>
      <c r="Z793" s="202"/>
      <c r="AA793" s="208"/>
      <c r="AT793" s="209" t="s">
        <v>217</v>
      </c>
      <c r="AU793" s="209" t="s">
        <v>124</v>
      </c>
      <c r="AV793" s="206" t="s">
        <v>22</v>
      </c>
      <c r="AW793" s="206" t="s">
        <v>34</v>
      </c>
      <c r="AX793" s="206" t="s">
        <v>76</v>
      </c>
      <c r="AY793" s="209" t="s">
        <v>155</v>
      </c>
    </row>
    <row r="794" spans="2:51" s="215" customFormat="1" ht="22.5" customHeight="1">
      <c r="B794" s="210"/>
      <c r="C794" s="211"/>
      <c r="D794" s="211"/>
      <c r="E794" s="212" t="s">
        <v>5</v>
      </c>
      <c r="F794" s="347" t="s">
        <v>1058</v>
      </c>
      <c r="G794" s="348"/>
      <c r="H794" s="348"/>
      <c r="I794" s="348"/>
      <c r="J794" s="211"/>
      <c r="K794" s="213">
        <v>44.2</v>
      </c>
      <c r="L794" s="245"/>
      <c r="M794" s="245"/>
      <c r="N794" s="211"/>
      <c r="O794" s="211"/>
      <c r="P794" s="211"/>
      <c r="Q794" s="211"/>
      <c r="R794" s="214"/>
      <c r="T794" s="216"/>
      <c r="U794" s="211"/>
      <c r="V794" s="211"/>
      <c r="W794" s="211"/>
      <c r="X794" s="211"/>
      <c r="Y794" s="211"/>
      <c r="Z794" s="211"/>
      <c r="AA794" s="217"/>
      <c r="AT794" s="218" t="s">
        <v>217</v>
      </c>
      <c r="AU794" s="218" t="s">
        <v>124</v>
      </c>
      <c r="AV794" s="215" t="s">
        <v>124</v>
      </c>
      <c r="AW794" s="215" t="s">
        <v>34</v>
      </c>
      <c r="AX794" s="215" t="s">
        <v>76</v>
      </c>
      <c r="AY794" s="218" t="s">
        <v>155</v>
      </c>
    </row>
    <row r="795" spans="2:51" s="206" customFormat="1" ht="22.5" customHeight="1">
      <c r="B795" s="201"/>
      <c r="C795" s="202"/>
      <c r="D795" s="202"/>
      <c r="E795" s="203" t="s">
        <v>5</v>
      </c>
      <c r="F795" s="349" t="s">
        <v>1059</v>
      </c>
      <c r="G795" s="350"/>
      <c r="H795" s="350"/>
      <c r="I795" s="350"/>
      <c r="J795" s="202"/>
      <c r="K795" s="204" t="s">
        <v>5</v>
      </c>
      <c r="L795" s="244"/>
      <c r="M795" s="244"/>
      <c r="N795" s="202"/>
      <c r="O795" s="202"/>
      <c r="P795" s="202"/>
      <c r="Q795" s="202"/>
      <c r="R795" s="205"/>
      <c r="T795" s="207"/>
      <c r="U795" s="202"/>
      <c r="V795" s="202"/>
      <c r="W795" s="202"/>
      <c r="X795" s="202"/>
      <c r="Y795" s="202"/>
      <c r="Z795" s="202"/>
      <c r="AA795" s="208"/>
      <c r="AT795" s="209" t="s">
        <v>217</v>
      </c>
      <c r="AU795" s="209" t="s">
        <v>124</v>
      </c>
      <c r="AV795" s="206" t="s">
        <v>22</v>
      </c>
      <c r="AW795" s="206" t="s">
        <v>34</v>
      </c>
      <c r="AX795" s="206" t="s">
        <v>76</v>
      </c>
      <c r="AY795" s="209" t="s">
        <v>155</v>
      </c>
    </row>
    <row r="796" spans="2:51" s="215" customFormat="1" ht="22.5" customHeight="1">
      <c r="B796" s="210"/>
      <c r="C796" s="211"/>
      <c r="D796" s="211"/>
      <c r="E796" s="212" t="s">
        <v>5</v>
      </c>
      <c r="F796" s="347" t="s">
        <v>1060</v>
      </c>
      <c r="G796" s="348"/>
      <c r="H796" s="348"/>
      <c r="I796" s="348"/>
      <c r="J796" s="211"/>
      <c r="K796" s="213">
        <v>-100.6</v>
      </c>
      <c r="L796" s="245"/>
      <c r="M796" s="245"/>
      <c r="N796" s="211"/>
      <c r="O796" s="211"/>
      <c r="P796" s="211"/>
      <c r="Q796" s="211"/>
      <c r="R796" s="214"/>
      <c r="T796" s="216"/>
      <c r="U796" s="211"/>
      <c r="V796" s="211"/>
      <c r="W796" s="211"/>
      <c r="X796" s="211"/>
      <c r="Y796" s="211"/>
      <c r="Z796" s="211"/>
      <c r="AA796" s="217"/>
      <c r="AT796" s="218" t="s">
        <v>217</v>
      </c>
      <c r="AU796" s="218" t="s">
        <v>124</v>
      </c>
      <c r="AV796" s="215" t="s">
        <v>124</v>
      </c>
      <c r="AW796" s="215" t="s">
        <v>34</v>
      </c>
      <c r="AX796" s="215" t="s">
        <v>76</v>
      </c>
      <c r="AY796" s="218" t="s">
        <v>155</v>
      </c>
    </row>
    <row r="797" spans="2:51" s="215" customFormat="1" ht="22.5" customHeight="1">
      <c r="B797" s="210"/>
      <c r="C797" s="211"/>
      <c r="D797" s="211"/>
      <c r="E797" s="212" t="s">
        <v>5</v>
      </c>
      <c r="F797" s="347" t="s">
        <v>1061</v>
      </c>
      <c r="G797" s="348"/>
      <c r="H797" s="348"/>
      <c r="I797" s="348"/>
      <c r="J797" s="211"/>
      <c r="K797" s="213">
        <v>-140</v>
      </c>
      <c r="L797" s="245"/>
      <c r="M797" s="245"/>
      <c r="N797" s="211"/>
      <c r="O797" s="211"/>
      <c r="P797" s="211"/>
      <c r="Q797" s="211"/>
      <c r="R797" s="214"/>
      <c r="T797" s="216"/>
      <c r="U797" s="211"/>
      <c r="V797" s="211"/>
      <c r="W797" s="211"/>
      <c r="X797" s="211"/>
      <c r="Y797" s="211"/>
      <c r="Z797" s="211"/>
      <c r="AA797" s="217"/>
      <c r="AT797" s="218" t="s">
        <v>217</v>
      </c>
      <c r="AU797" s="218" t="s">
        <v>124</v>
      </c>
      <c r="AV797" s="215" t="s">
        <v>124</v>
      </c>
      <c r="AW797" s="215" t="s">
        <v>34</v>
      </c>
      <c r="AX797" s="215" t="s">
        <v>76</v>
      </c>
      <c r="AY797" s="218" t="s">
        <v>155</v>
      </c>
    </row>
    <row r="798" spans="2:51" s="224" customFormat="1" ht="22.5" customHeight="1">
      <c r="B798" s="219"/>
      <c r="C798" s="220"/>
      <c r="D798" s="220"/>
      <c r="E798" s="221" t="s">
        <v>5</v>
      </c>
      <c r="F798" s="336" t="s">
        <v>222</v>
      </c>
      <c r="G798" s="337"/>
      <c r="H798" s="337"/>
      <c r="I798" s="337"/>
      <c r="J798" s="220"/>
      <c r="K798" s="222">
        <v>2623.697</v>
      </c>
      <c r="L798" s="246"/>
      <c r="M798" s="246"/>
      <c r="N798" s="220"/>
      <c r="O798" s="220"/>
      <c r="P798" s="220"/>
      <c r="Q798" s="220"/>
      <c r="R798" s="223"/>
      <c r="T798" s="225"/>
      <c r="U798" s="220"/>
      <c r="V798" s="220"/>
      <c r="W798" s="220"/>
      <c r="X798" s="220"/>
      <c r="Y798" s="220"/>
      <c r="Z798" s="220"/>
      <c r="AA798" s="226"/>
      <c r="AT798" s="227" t="s">
        <v>217</v>
      </c>
      <c r="AU798" s="227" t="s">
        <v>124</v>
      </c>
      <c r="AV798" s="224" t="s">
        <v>169</v>
      </c>
      <c r="AW798" s="224" t="s">
        <v>34</v>
      </c>
      <c r="AX798" s="224" t="s">
        <v>22</v>
      </c>
      <c r="AY798" s="227" t="s">
        <v>155</v>
      </c>
    </row>
    <row r="799" spans="2:65" s="110" customFormat="1" ht="44.25" customHeight="1">
      <c r="B799" s="111"/>
      <c r="C799" s="188" t="s">
        <v>1062</v>
      </c>
      <c r="D799" s="188" t="s">
        <v>156</v>
      </c>
      <c r="E799" s="189" t="s">
        <v>1063</v>
      </c>
      <c r="F799" s="316" t="s">
        <v>1064</v>
      </c>
      <c r="G799" s="316"/>
      <c r="H799" s="316"/>
      <c r="I799" s="316"/>
      <c r="J799" s="190" t="s">
        <v>214</v>
      </c>
      <c r="K799" s="191">
        <v>2394.017</v>
      </c>
      <c r="L799" s="317"/>
      <c r="M799" s="317"/>
      <c r="N799" s="318">
        <f>ROUND(L799*K799,2)</f>
        <v>0</v>
      </c>
      <c r="O799" s="318"/>
      <c r="P799" s="318"/>
      <c r="Q799" s="318"/>
      <c r="R799" s="115"/>
      <c r="T799" s="192" t="s">
        <v>5</v>
      </c>
      <c r="U799" s="193" t="s">
        <v>41</v>
      </c>
      <c r="V799" s="194">
        <v>0.099</v>
      </c>
      <c r="W799" s="194">
        <f>V799*K799</f>
        <v>237.007683</v>
      </c>
      <c r="X799" s="194">
        <v>0.00027</v>
      </c>
      <c r="Y799" s="194">
        <f>X799*K799</f>
        <v>0.6463845899999999</v>
      </c>
      <c r="Z799" s="194">
        <v>0</v>
      </c>
      <c r="AA799" s="195">
        <f>Z799*K799</f>
        <v>0</v>
      </c>
      <c r="AR799" s="100" t="s">
        <v>280</v>
      </c>
      <c r="AT799" s="100" t="s">
        <v>156</v>
      </c>
      <c r="AU799" s="100" t="s">
        <v>124</v>
      </c>
      <c r="AY799" s="100" t="s">
        <v>155</v>
      </c>
      <c r="BE799" s="196">
        <f>IF(U799="základní",N799,0)</f>
        <v>0</v>
      </c>
      <c r="BF799" s="196">
        <f>IF(U799="snížená",N799,0)</f>
        <v>0</v>
      </c>
      <c r="BG799" s="196">
        <f>IF(U799="zákl. přenesená",N799,0)</f>
        <v>0</v>
      </c>
      <c r="BH799" s="196">
        <f>IF(U799="sníž. přenesená",N799,0)</f>
        <v>0</v>
      </c>
      <c r="BI799" s="196">
        <f>IF(U799="nulová",N799,0)</f>
        <v>0</v>
      </c>
      <c r="BJ799" s="100" t="s">
        <v>22</v>
      </c>
      <c r="BK799" s="196">
        <f>ROUND(L799*K799,2)</f>
        <v>0</v>
      </c>
      <c r="BL799" s="100" t="s">
        <v>280</v>
      </c>
      <c r="BM799" s="100" t="s">
        <v>1065</v>
      </c>
    </row>
    <row r="800" spans="2:51" s="206" customFormat="1" ht="22.5" customHeight="1">
      <c r="B800" s="201"/>
      <c r="C800" s="202"/>
      <c r="D800" s="202"/>
      <c r="E800" s="203" t="s">
        <v>5</v>
      </c>
      <c r="F800" s="342" t="s">
        <v>1066</v>
      </c>
      <c r="G800" s="343"/>
      <c r="H800" s="343"/>
      <c r="I800" s="343"/>
      <c r="J800" s="202"/>
      <c r="K800" s="204" t="s">
        <v>5</v>
      </c>
      <c r="L800" s="244"/>
      <c r="M800" s="244"/>
      <c r="N800" s="202"/>
      <c r="O800" s="202"/>
      <c r="P800" s="202"/>
      <c r="Q800" s="202"/>
      <c r="R800" s="205"/>
      <c r="T800" s="207"/>
      <c r="U800" s="202"/>
      <c r="V800" s="202"/>
      <c r="W800" s="202"/>
      <c r="X800" s="202"/>
      <c r="Y800" s="202"/>
      <c r="Z800" s="202"/>
      <c r="AA800" s="208"/>
      <c r="AT800" s="209" t="s">
        <v>217</v>
      </c>
      <c r="AU800" s="209" t="s">
        <v>124</v>
      </c>
      <c r="AV800" s="206" t="s">
        <v>22</v>
      </c>
      <c r="AW800" s="206" t="s">
        <v>34</v>
      </c>
      <c r="AX800" s="206" t="s">
        <v>76</v>
      </c>
      <c r="AY800" s="209" t="s">
        <v>155</v>
      </c>
    </row>
    <row r="801" spans="2:51" s="215" customFormat="1" ht="22.5" customHeight="1">
      <c r="B801" s="210"/>
      <c r="C801" s="211"/>
      <c r="D801" s="211"/>
      <c r="E801" s="212" t="s">
        <v>5</v>
      </c>
      <c r="F801" s="347" t="s">
        <v>1067</v>
      </c>
      <c r="G801" s="348"/>
      <c r="H801" s="348"/>
      <c r="I801" s="348"/>
      <c r="J801" s="211"/>
      <c r="K801" s="213">
        <v>2623.697</v>
      </c>
      <c r="L801" s="245"/>
      <c r="M801" s="245"/>
      <c r="N801" s="211"/>
      <c r="O801" s="211"/>
      <c r="P801" s="211"/>
      <c r="Q801" s="211"/>
      <c r="R801" s="214"/>
      <c r="T801" s="216"/>
      <c r="U801" s="211"/>
      <c r="V801" s="211"/>
      <c r="W801" s="211"/>
      <c r="X801" s="211"/>
      <c r="Y801" s="211"/>
      <c r="Z801" s="211"/>
      <c r="AA801" s="217"/>
      <c r="AT801" s="218" t="s">
        <v>217</v>
      </c>
      <c r="AU801" s="218" t="s">
        <v>124</v>
      </c>
      <c r="AV801" s="215" t="s">
        <v>124</v>
      </c>
      <c r="AW801" s="215" t="s">
        <v>34</v>
      </c>
      <c r="AX801" s="215" t="s">
        <v>76</v>
      </c>
      <c r="AY801" s="218" t="s">
        <v>155</v>
      </c>
    </row>
    <row r="802" spans="2:51" s="206" customFormat="1" ht="22.5" customHeight="1">
      <c r="B802" s="201"/>
      <c r="C802" s="202"/>
      <c r="D802" s="202"/>
      <c r="E802" s="203" t="s">
        <v>5</v>
      </c>
      <c r="F802" s="349" t="s">
        <v>1068</v>
      </c>
      <c r="G802" s="350"/>
      <c r="H802" s="350"/>
      <c r="I802" s="350"/>
      <c r="J802" s="202"/>
      <c r="K802" s="204" t="s">
        <v>5</v>
      </c>
      <c r="L802" s="244"/>
      <c r="M802" s="244"/>
      <c r="N802" s="202"/>
      <c r="O802" s="202"/>
      <c r="P802" s="202"/>
      <c r="Q802" s="202"/>
      <c r="R802" s="205"/>
      <c r="T802" s="207"/>
      <c r="U802" s="202"/>
      <c r="V802" s="202"/>
      <c r="W802" s="202"/>
      <c r="X802" s="202"/>
      <c r="Y802" s="202"/>
      <c r="Z802" s="202"/>
      <c r="AA802" s="208"/>
      <c r="AT802" s="209" t="s">
        <v>217</v>
      </c>
      <c r="AU802" s="209" t="s">
        <v>124</v>
      </c>
      <c r="AV802" s="206" t="s">
        <v>22</v>
      </c>
      <c r="AW802" s="206" t="s">
        <v>34</v>
      </c>
      <c r="AX802" s="206" t="s">
        <v>76</v>
      </c>
      <c r="AY802" s="209" t="s">
        <v>155</v>
      </c>
    </row>
    <row r="803" spans="2:51" s="215" customFormat="1" ht="22.5" customHeight="1">
      <c r="B803" s="210"/>
      <c r="C803" s="211"/>
      <c r="D803" s="211"/>
      <c r="E803" s="212" t="s">
        <v>5</v>
      </c>
      <c r="F803" s="347" t="s">
        <v>1069</v>
      </c>
      <c r="G803" s="348"/>
      <c r="H803" s="348"/>
      <c r="I803" s="348"/>
      <c r="J803" s="211"/>
      <c r="K803" s="213">
        <v>-229.68</v>
      </c>
      <c r="L803" s="245"/>
      <c r="M803" s="245"/>
      <c r="N803" s="211"/>
      <c r="O803" s="211"/>
      <c r="P803" s="211"/>
      <c r="Q803" s="211"/>
      <c r="R803" s="214"/>
      <c r="T803" s="216"/>
      <c r="U803" s="211"/>
      <c r="V803" s="211"/>
      <c r="W803" s="211"/>
      <c r="X803" s="211"/>
      <c r="Y803" s="211"/>
      <c r="Z803" s="211"/>
      <c r="AA803" s="217"/>
      <c r="AT803" s="218" t="s">
        <v>217</v>
      </c>
      <c r="AU803" s="218" t="s">
        <v>124</v>
      </c>
      <c r="AV803" s="215" t="s">
        <v>124</v>
      </c>
      <c r="AW803" s="215" t="s">
        <v>34</v>
      </c>
      <c r="AX803" s="215" t="s">
        <v>76</v>
      </c>
      <c r="AY803" s="218" t="s">
        <v>155</v>
      </c>
    </row>
    <row r="804" spans="2:51" s="224" customFormat="1" ht="22.5" customHeight="1">
      <c r="B804" s="219"/>
      <c r="C804" s="220"/>
      <c r="D804" s="220"/>
      <c r="E804" s="221" t="s">
        <v>5</v>
      </c>
      <c r="F804" s="336" t="s">
        <v>222</v>
      </c>
      <c r="G804" s="337"/>
      <c r="H804" s="337"/>
      <c r="I804" s="337"/>
      <c r="J804" s="220"/>
      <c r="K804" s="222">
        <v>2394.017</v>
      </c>
      <c r="L804" s="246"/>
      <c r="M804" s="246"/>
      <c r="N804" s="220"/>
      <c r="O804" s="220"/>
      <c r="P804" s="220"/>
      <c r="Q804" s="220"/>
      <c r="R804" s="223"/>
      <c r="T804" s="225"/>
      <c r="U804" s="220"/>
      <c r="V804" s="220"/>
      <c r="W804" s="220"/>
      <c r="X804" s="220"/>
      <c r="Y804" s="220"/>
      <c r="Z804" s="220"/>
      <c r="AA804" s="226"/>
      <c r="AT804" s="227" t="s">
        <v>217</v>
      </c>
      <c r="AU804" s="227" t="s">
        <v>124</v>
      </c>
      <c r="AV804" s="224" t="s">
        <v>169</v>
      </c>
      <c r="AW804" s="224" t="s">
        <v>34</v>
      </c>
      <c r="AX804" s="224" t="s">
        <v>22</v>
      </c>
      <c r="AY804" s="227" t="s">
        <v>155</v>
      </c>
    </row>
    <row r="805" spans="2:63" s="180" customFormat="1" ht="29.85" customHeight="1">
      <c r="B805" s="176"/>
      <c r="C805" s="177"/>
      <c r="D805" s="187" t="s">
        <v>204</v>
      </c>
      <c r="E805" s="187"/>
      <c r="F805" s="187"/>
      <c r="G805" s="187"/>
      <c r="H805" s="187"/>
      <c r="I805" s="187"/>
      <c r="J805" s="187"/>
      <c r="K805" s="187"/>
      <c r="L805" s="200"/>
      <c r="M805" s="200"/>
      <c r="N805" s="300">
        <f>BK805</f>
        <v>0</v>
      </c>
      <c r="O805" s="301"/>
      <c r="P805" s="301"/>
      <c r="Q805" s="301"/>
      <c r="R805" s="179"/>
      <c r="T805" s="181"/>
      <c r="U805" s="177"/>
      <c r="V805" s="177"/>
      <c r="W805" s="182">
        <f>SUM(W806:W810)</f>
        <v>0</v>
      </c>
      <c r="X805" s="177"/>
      <c r="Y805" s="182">
        <f>SUM(Y806:Y810)</f>
        <v>0</v>
      </c>
      <c r="Z805" s="177"/>
      <c r="AA805" s="183">
        <f>SUM(AA806:AA810)</f>
        <v>0</v>
      </c>
      <c r="AR805" s="184" t="s">
        <v>124</v>
      </c>
      <c r="AT805" s="185" t="s">
        <v>75</v>
      </c>
      <c r="AU805" s="185" t="s">
        <v>22</v>
      </c>
      <c r="AY805" s="184" t="s">
        <v>155</v>
      </c>
      <c r="BK805" s="186">
        <f>SUM(BK806:BK810)</f>
        <v>0</v>
      </c>
    </row>
    <row r="806" spans="2:65" s="110" customFormat="1" ht="44.25" customHeight="1">
      <c r="B806" s="111"/>
      <c r="C806" s="188" t="s">
        <v>1070</v>
      </c>
      <c r="D806" s="188" t="s">
        <v>156</v>
      </c>
      <c r="E806" s="189" t="s">
        <v>1071</v>
      </c>
      <c r="F806" s="316" t="s">
        <v>1072</v>
      </c>
      <c r="G806" s="316"/>
      <c r="H806" s="316"/>
      <c r="I806" s="316"/>
      <c r="J806" s="190" t="s">
        <v>230</v>
      </c>
      <c r="K806" s="191">
        <v>3</v>
      </c>
      <c r="L806" s="317"/>
      <c r="M806" s="317"/>
      <c r="N806" s="318">
        <f>ROUND(L806*K806,2)</f>
        <v>0</v>
      </c>
      <c r="O806" s="318"/>
      <c r="P806" s="318"/>
      <c r="Q806" s="318"/>
      <c r="R806" s="115"/>
      <c r="T806" s="192" t="s">
        <v>5</v>
      </c>
      <c r="U806" s="193" t="s">
        <v>41</v>
      </c>
      <c r="V806" s="194">
        <v>0</v>
      </c>
      <c r="W806" s="194">
        <f>V806*K806</f>
        <v>0</v>
      </c>
      <c r="X806" s="194">
        <v>0</v>
      </c>
      <c r="Y806" s="194">
        <f>X806*K806</f>
        <v>0</v>
      </c>
      <c r="Z806" s="194">
        <v>0</v>
      </c>
      <c r="AA806" s="195">
        <f>Z806*K806</f>
        <v>0</v>
      </c>
      <c r="AR806" s="100" t="s">
        <v>280</v>
      </c>
      <c r="AT806" s="100" t="s">
        <v>156</v>
      </c>
      <c r="AU806" s="100" t="s">
        <v>124</v>
      </c>
      <c r="AY806" s="100" t="s">
        <v>155</v>
      </c>
      <c r="BE806" s="196">
        <f>IF(U806="základní",N806,0)</f>
        <v>0</v>
      </c>
      <c r="BF806" s="196">
        <f>IF(U806="snížená",N806,0)</f>
        <v>0</v>
      </c>
      <c r="BG806" s="196">
        <f>IF(U806="zákl. přenesená",N806,0)</f>
        <v>0</v>
      </c>
      <c r="BH806" s="196">
        <f>IF(U806="sníž. přenesená",N806,0)</f>
        <v>0</v>
      </c>
      <c r="BI806" s="196">
        <f>IF(U806="nulová",N806,0)</f>
        <v>0</v>
      </c>
      <c r="BJ806" s="100" t="s">
        <v>22</v>
      </c>
      <c r="BK806" s="196">
        <f>ROUND(L806*K806,2)</f>
        <v>0</v>
      </c>
      <c r="BL806" s="100" t="s">
        <v>280</v>
      </c>
      <c r="BM806" s="100" t="s">
        <v>1073</v>
      </c>
    </row>
    <row r="807" spans="2:47" s="110" customFormat="1" ht="22.5" customHeight="1">
      <c r="B807" s="111"/>
      <c r="C807" s="112"/>
      <c r="D807" s="112"/>
      <c r="E807" s="112"/>
      <c r="F807" s="338" t="s">
        <v>775</v>
      </c>
      <c r="G807" s="339"/>
      <c r="H807" s="339"/>
      <c r="I807" s="339"/>
      <c r="J807" s="112"/>
      <c r="K807" s="112"/>
      <c r="L807" s="247"/>
      <c r="M807" s="247"/>
      <c r="N807" s="112"/>
      <c r="O807" s="112"/>
      <c r="P807" s="112"/>
      <c r="Q807" s="112"/>
      <c r="R807" s="115"/>
      <c r="T807" s="233"/>
      <c r="U807" s="112"/>
      <c r="V807" s="112"/>
      <c r="W807" s="112"/>
      <c r="X807" s="112"/>
      <c r="Y807" s="112"/>
      <c r="Z807" s="112"/>
      <c r="AA807" s="234"/>
      <c r="AT807" s="100" t="s">
        <v>559</v>
      </c>
      <c r="AU807" s="100" t="s">
        <v>124</v>
      </c>
    </row>
    <row r="808" spans="2:65" s="110" customFormat="1" ht="44.25" customHeight="1">
      <c r="B808" s="111"/>
      <c r="C808" s="188" t="s">
        <v>1074</v>
      </c>
      <c r="D808" s="188" t="s">
        <v>156</v>
      </c>
      <c r="E808" s="189" t="s">
        <v>1075</v>
      </c>
      <c r="F808" s="316" t="s">
        <v>1076</v>
      </c>
      <c r="G808" s="316"/>
      <c r="H808" s="316"/>
      <c r="I808" s="316"/>
      <c r="J808" s="190" t="s">
        <v>230</v>
      </c>
      <c r="K808" s="191">
        <v>3</v>
      </c>
      <c r="L808" s="317"/>
      <c r="M808" s="317"/>
      <c r="N808" s="318">
        <f>ROUND(L808*K808,2)</f>
        <v>0</v>
      </c>
      <c r="O808" s="318"/>
      <c r="P808" s="318"/>
      <c r="Q808" s="318"/>
      <c r="R808" s="115"/>
      <c r="T808" s="192" t="s">
        <v>5</v>
      </c>
      <c r="U808" s="193" t="s">
        <v>41</v>
      </c>
      <c r="V808" s="194">
        <v>0</v>
      </c>
      <c r="W808" s="194">
        <f>V808*K808</f>
        <v>0</v>
      </c>
      <c r="X808" s="194">
        <v>0</v>
      </c>
      <c r="Y808" s="194">
        <f>X808*K808</f>
        <v>0</v>
      </c>
      <c r="Z808" s="194">
        <v>0</v>
      </c>
      <c r="AA808" s="195">
        <f>Z808*K808</f>
        <v>0</v>
      </c>
      <c r="AR808" s="100" t="s">
        <v>280</v>
      </c>
      <c r="AT808" s="100" t="s">
        <v>156</v>
      </c>
      <c r="AU808" s="100" t="s">
        <v>124</v>
      </c>
      <c r="AY808" s="100" t="s">
        <v>155</v>
      </c>
      <c r="BE808" s="196">
        <f>IF(U808="základní",N808,0)</f>
        <v>0</v>
      </c>
      <c r="BF808" s="196">
        <f>IF(U808="snížená",N808,0)</f>
        <v>0</v>
      </c>
      <c r="BG808" s="196">
        <f>IF(U808="zákl. přenesená",N808,0)</f>
        <v>0</v>
      </c>
      <c r="BH808" s="196">
        <f>IF(U808="sníž. přenesená",N808,0)</f>
        <v>0</v>
      </c>
      <c r="BI808" s="196">
        <f>IF(U808="nulová",N808,0)</f>
        <v>0</v>
      </c>
      <c r="BJ808" s="100" t="s">
        <v>22</v>
      </c>
      <c r="BK808" s="196">
        <f>ROUND(L808*K808,2)</f>
        <v>0</v>
      </c>
      <c r="BL808" s="100" t="s">
        <v>280</v>
      </c>
      <c r="BM808" s="100" t="s">
        <v>1077</v>
      </c>
    </row>
    <row r="809" spans="2:47" s="110" customFormat="1" ht="22.5" customHeight="1">
      <c r="B809" s="111"/>
      <c r="C809" s="112"/>
      <c r="D809" s="112"/>
      <c r="E809" s="112"/>
      <c r="F809" s="338" t="s">
        <v>775</v>
      </c>
      <c r="G809" s="339"/>
      <c r="H809" s="339"/>
      <c r="I809" s="339"/>
      <c r="J809" s="112"/>
      <c r="K809" s="112"/>
      <c r="L809" s="247"/>
      <c r="M809" s="247"/>
      <c r="N809" s="112"/>
      <c r="O809" s="112"/>
      <c r="P809" s="112"/>
      <c r="Q809" s="112"/>
      <c r="R809" s="115"/>
      <c r="T809" s="233"/>
      <c r="U809" s="112"/>
      <c r="V809" s="112"/>
      <c r="W809" s="112"/>
      <c r="X809" s="112"/>
      <c r="Y809" s="112"/>
      <c r="Z809" s="112"/>
      <c r="AA809" s="234"/>
      <c r="AT809" s="100" t="s">
        <v>559</v>
      </c>
      <c r="AU809" s="100" t="s">
        <v>124</v>
      </c>
    </row>
    <row r="810" spans="2:65" s="110" customFormat="1" ht="31.5" customHeight="1">
      <c r="B810" s="111"/>
      <c r="C810" s="188" t="s">
        <v>1078</v>
      </c>
      <c r="D810" s="188" t="s">
        <v>156</v>
      </c>
      <c r="E810" s="189" t="s">
        <v>1079</v>
      </c>
      <c r="F810" s="316" t="s">
        <v>1080</v>
      </c>
      <c r="G810" s="316"/>
      <c r="H810" s="316"/>
      <c r="I810" s="316"/>
      <c r="J810" s="190" t="s">
        <v>622</v>
      </c>
      <c r="K810" s="191">
        <v>330</v>
      </c>
      <c r="L810" s="317"/>
      <c r="M810" s="317"/>
      <c r="N810" s="318">
        <f>ROUND(L810*K810,2)</f>
        <v>0</v>
      </c>
      <c r="O810" s="318"/>
      <c r="P810" s="318"/>
      <c r="Q810" s="318"/>
      <c r="R810" s="115"/>
      <c r="T810" s="192" t="s">
        <v>5</v>
      </c>
      <c r="U810" s="197" t="s">
        <v>41</v>
      </c>
      <c r="V810" s="198">
        <v>0</v>
      </c>
      <c r="W810" s="198">
        <f>V810*K810</f>
        <v>0</v>
      </c>
      <c r="X810" s="198">
        <v>0</v>
      </c>
      <c r="Y810" s="198">
        <f>X810*K810</f>
        <v>0</v>
      </c>
      <c r="Z810" s="198">
        <v>0</v>
      </c>
      <c r="AA810" s="199">
        <f>Z810*K810</f>
        <v>0</v>
      </c>
      <c r="AR810" s="100" t="s">
        <v>280</v>
      </c>
      <c r="AT810" s="100" t="s">
        <v>156</v>
      </c>
      <c r="AU810" s="100" t="s">
        <v>124</v>
      </c>
      <c r="AY810" s="100" t="s">
        <v>155</v>
      </c>
      <c r="BE810" s="196">
        <f>IF(U810="základní",N810,0)</f>
        <v>0</v>
      </c>
      <c r="BF810" s="196">
        <f>IF(U810="snížená",N810,0)</f>
        <v>0</v>
      </c>
      <c r="BG810" s="196">
        <f>IF(U810="zákl. přenesená",N810,0)</f>
        <v>0</v>
      </c>
      <c r="BH810" s="196">
        <f>IF(U810="sníž. přenesená",N810,0)</f>
        <v>0</v>
      </c>
      <c r="BI810" s="196">
        <f>IF(U810="nulová",N810,0)</f>
        <v>0</v>
      </c>
      <c r="BJ810" s="100" t="s">
        <v>22</v>
      </c>
      <c r="BK810" s="196">
        <f>ROUND(L810*K810,2)</f>
        <v>0</v>
      </c>
      <c r="BL810" s="100" t="s">
        <v>280</v>
      </c>
      <c r="BM810" s="100" t="s">
        <v>1081</v>
      </c>
    </row>
    <row r="811" spans="2:18" s="110" customFormat="1" ht="6.95" customHeight="1">
      <c r="B811" s="138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40"/>
    </row>
  </sheetData>
  <sheetProtection algorithmName="SHA-512" hashValue="DOk2kdWZyJRRuOuVOjKK1W7C5x8qPw/5Jgv18ocUDn7Pg1BfLoEW8nSCVg4/5XKnDJ/K0qUrNLRzIhAiVobtjw==" saltValue="ulQ7mPgOMcSC0JkWZ91RGw==" spinCount="100000" sheet="1" objects="1" scenarios="1"/>
  <mergeCells count="109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80:I180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50:M250"/>
    <mergeCell ref="N250:Q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L256:M256"/>
    <mergeCell ref="N256:Q256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20:I320"/>
    <mergeCell ref="L320:M320"/>
    <mergeCell ref="N320:Q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L358:M358"/>
    <mergeCell ref="N358:Q358"/>
    <mergeCell ref="F359:I359"/>
    <mergeCell ref="F360:I360"/>
    <mergeCell ref="F361:I361"/>
    <mergeCell ref="L361:M361"/>
    <mergeCell ref="N361:Q361"/>
    <mergeCell ref="F362:I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L377:M377"/>
    <mergeCell ref="N377:Q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F399:I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F405:I405"/>
    <mergeCell ref="F406:I406"/>
    <mergeCell ref="F407:I407"/>
    <mergeCell ref="F408:I408"/>
    <mergeCell ref="L408:M408"/>
    <mergeCell ref="N408:Q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F417:I417"/>
    <mergeCell ref="F418:I418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L422:M422"/>
    <mergeCell ref="N422:Q422"/>
    <mergeCell ref="F423:I423"/>
    <mergeCell ref="L423:M423"/>
    <mergeCell ref="N423:Q423"/>
    <mergeCell ref="F425:I425"/>
    <mergeCell ref="L425:M425"/>
    <mergeCell ref="N425:Q425"/>
    <mergeCell ref="F428:I428"/>
    <mergeCell ref="L428:M428"/>
    <mergeCell ref="N428:Q428"/>
    <mergeCell ref="F429:I429"/>
    <mergeCell ref="F430:I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F448:I448"/>
    <mergeCell ref="L448:M448"/>
    <mergeCell ref="N448:Q448"/>
    <mergeCell ref="F449:I449"/>
    <mergeCell ref="L449:M449"/>
    <mergeCell ref="N449:Q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55:I455"/>
    <mergeCell ref="L455:M455"/>
    <mergeCell ref="N455:Q455"/>
    <mergeCell ref="F456:I456"/>
    <mergeCell ref="F457:I457"/>
    <mergeCell ref="F458:I458"/>
    <mergeCell ref="L458:M458"/>
    <mergeCell ref="N458:Q458"/>
    <mergeCell ref="F459:I459"/>
    <mergeCell ref="L459:M459"/>
    <mergeCell ref="N459:Q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L477:M477"/>
    <mergeCell ref="N477:Q477"/>
    <mergeCell ref="F478:I478"/>
    <mergeCell ref="L478:M478"/>
    <mergeCell ref="N478:Q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L491:M491"/>
    <mergeCell ref="N491:Q491"/>
    <mergeCell ref="F492:I492"/>
    <mergeCell ref="F493:I493"/>
    <mergeCell ref="L493:M493"/>
    <mergeCell ref="N493:Q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F505:I505"/>
    <mergeCell ref="F506:I506"/>
    <mergeCell ref="L506:M506"/>
    <mergeCell ref="N506:Q506"/>
    <mergeCell ref="F507:I507"/>
    <mergeCell ref="F508:I508"/>
    <mergeCell ref="F509:I509"/>
    <mergeCell ref="F510:I510"/>
    <mergeCell ref="L510:M510"/>
    <mergeCell ref="N510:Q510"/>
    <mergeCell ref="F511:I511"/>
    <mergeCell ref="F512:I512"/>
    <mergeCell ref="L512:M512"/>
    <mergeCell ref="N512:Q512"/>
    <mergeCell ref="F514:I514"/>
    <mergeCell ref="L514:M514"/>
    <mergeCell ref="N514:Q514"/>
    <mergeCell ref="F515:I515"/>
    <mergeCell ref="F516:I516"/>
    <mergeCell ref="F517:I517"/>
    <mergeCell ref="F518:I518"/>
    <mergeCell ref="F519:I519"/>
    <mergeCell ref="F520:I520"/>
    <mergeCell ref="L520:M520"/>
    <mergeCell ref="N520:Q520"/>
    <mergeCell ref="F521:I521"/>
    <mergeCell ref="L521:M521"/>
    <mergeCell ref="N521:Q521"/>
    <mergeCell ref="F522:I522"/>
    <mergeCell ref="F523:I523"/>
    <mergeCell ref="F524:I524"/>
    <mergeCell ref="F525:I525"/>
    <mergeCell ref="L525:M525"/>
    <mergeCell ref="N525:Q525"/>
    <mergeCell ref="F526:I526"/>
    <mergeCell ref="F527:I527"/>
    <mergeCell ref="F528:I528"/>
    <mergeCell ref="L528:M528"/>
    <mergeCell ref="N528:Q528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L539:M539"/>
    <mergeCell ref="N539:Q539"/>
    <mergeCell ref="F540:I540"/>
    <mergeCell ref="F541:I541"/>
    <mergeCell ref="F542:I542"/>
    <mergeCell ref="L542:M542"/>
    <mergeCell ref="N542:Q542"/>
    <mergeCell ref="F543:I543"/>
    <mergeCell ref="F544:I544"/>
    <mergeCell ref="F545:I545"/>
    <mergeCell ref="L545:M545"/>
    <mergeCell ref="N545:Q545"/>
    <mergeCell ref="F546:I546"/>
    <mergeCell ref="F547:I547"/>
    <mergeCell ref="F548:I548"/>
    <mergeCell ref="F549:I549"/>
    <mergeCell ref="F550:I550"/>
    <mergeCell ref="F551:I551"/>
    <mergeCell ref="F552:I552"/>
    <mergeCell ref="L552:M552"/>
    <mergeCell ref="N552:Q552"/>
    <mergeCell ref="F553:I553"/>
    <mergeCell ref="F554:I554"/>
    <mergeCell ref="F555:I555"/>
    <mergeCell ref="F556:I556"/>
    <mergeCell ref="F557:I557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L586:M586"/>
    <mergeCell ref="N586:Q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L602:M602"/>
    <mergeCell ref="N602:Q602"/>
    <mergeCell ref="F603:I603"/>
    <mergeCell ref="F604:I604"/>
    <mergeCell ref="F605:I605"/>
    <mergeCell ref="F606:I606"/>
    <mergeCell ref="F607:I607"/>
    <mergeCell ref="L607:M607"/>
    <mergeCell ref="N607:Q607"/>
    <mergeCell ref="F608:I608"/>
    <mergeCell ref="F609:I609"/>
    <mergeCell ref="F610:I610"/>
    <mergeCell ref="F611:I611"/>
    <mergeCell ref="F612:I612"/>
    <mergeCell ref="L612:M612"/>
    <mergeCell ref="N612:Q612"/>
    <mergeCell ref="F613:I613"/>
    <mergeCell ref="F614:I614"/>
    <mergeCell ref="F615:I615"/>
    <mergeCell ref="L615:M615"/>
    <mergeCell ref="N615:Q615"/>
    <mergeCell ref="F616:I616"/>
    <mergeCell ref="F617:I617"/>
    <mergeCell ref="F618:I618"/>
    <mergeCell ref="L618:M618"/>
    <mergeCell ref="N618:Q618"/>
    <mergeCell ref="F620:I620"/>
    <mergeCell ref="L620:M620"/>
    <mergeCell ref="N620:Q620"/>
    <mergeCell ref="F621:I621"/>
    <mergeCell ref="F622:I622"/>
    <mergeCell ref="L622:M622"/>
    <mergeCell ref="N622:Q622"/>
    <mergeCell ref="F623:I623"/>
    <mergeCell ref="F624:I624"/>
    <mergeCell ref="L624:M624"/>
    <mergeCell ref="N624:Q624"/>
    <mergeCell ref="F625:I625"/>
    <mergeCell ref="N619:Q619"/>
    <mergeCell ref="F626:I626"/>
    <mergeCell ref="L626:M626"/>
    <mergeCell ref="N626:Q626"/>
    <mergeCell ref="F627:I627"/>
    <mergeCell ref="F628:I628"/>
    <mergeCell ref="L628:M628"/>
    <mergeCell ref="N628:Q628"/>
    <mergeCell ref="F629:I629"/>
    <mergeCell ref="F630:I630"/>
    <mergeCell ref="L630:M630"/>
    <mergeCell ref="N630:Q630"/>
    <mergeCell ref="F631:I631"/>
    <mergeCell ref="F632:I632"/>
    <mergeCell ref="L632:M632"/>
    <mergeCell ref="N632:Q632"/>
    <mergeCell ref="F633:I633"/>
    <mergeCell ref="F634:I634"/>
    <mergeCell ref="L634:M634"/>
    <mergeCell ref="N634:Q634"/>
    <mergeCell ref="F635:I635"/>
    <mergeCell ref="F636:I636"/>
    <mergeCell ref="L636:M636"/>
    <mergeCell ref="N636:Q636"/>
    <mergeCell ref="F637:I637"/>
    <mergeCell ref="F638:I638"/>
    <mergeCell ref="L638:M638"/>
    <mergeCell ref="N638:Q638"/>
    <mergeCell ref="F639:I639"/>
    <mergeCell ref="F640:I640"/>
    <mergeCell ref="L640:M640"/>
    <mergeCell ref="N640:Q640"/>
    <mergeCell ref="F642:I642"/>
    <mergeCell ref="L642:M642"/>
    <mergeCell ref="N642:Q642"/>
    <mergeCell ref="F643:I643"/>
    <mergeCell ref="F644:I644"/>
    <mergeCell ref="N641:Q641"/>
    <mergeCell ref="F645:I645"/>
    <mergeCell ref="L645:M645"/>
    <mergeCell ref="N645:Q645"/>
    <mergeCell ref="F646:I646"/>
    <mergeCell ref="F647:I647"/>
    <mergeCell ref="L647:M647"/>
    <mergeCell ref="N647:Q647"/>
    <mergeCell ref="F648:I648"/>
    <mergeCell ref="F649:I649"/>
    <mergeCell ref="L649:M649"/>
    <mergeCell ref="N649:Q649"/>
    <mergeCell ref="F650:I650"/>
    <mergeCell ref="F651:I651"/>
    <mergeCell ref="L651:M651"/>
    <mergeCell ref="N651:Q651"/>
    <mergeCell ref="F652:I652"/>
    <mergeCell ref="F653:I653"/>
    <mergeCell ref="L653:M653"/>
    <mergeCell ref="N653:Q653"/>
    <mergeCell ref="F654:I654"/>
    <mergeCell ref="F655:I655"/>
    <mergeCell ref="L655:M655"/>
    <mergeCell ref="N655:Q655"/>
    <mergeCell ref="F656:I656"/>
    <mergeCell ref="F657:I657"/>
    <mergeCell ref="L657:M657"/>
    <mergeCell ref="N657:Q657"/>
    <mergeCell ref="F658:I658"/>
    <mergeCell ref="F659:I659"/>
    <mergeCell ref="L659:M659"/>
    <mergeCell ref="N659:Q659"/>
    <mergeCell ref="F660:I660"/>
    <mergeCell ref="F661:I661"/>
    <mergeCell ref="F662:I662"/>
    <mergeCell ref="L662:M662"/>
    <mergeCell ref="N662:Q662"/>
    <mergeCell ref="F663:I663"/>
    <mergeCell ref="F664:I664"/>
    <mergeCell ref="F665:I665"/>
    <mergeCell ref="F666:I666"/>
    <mergeCell ref="L666:M666"/>
    <mergeCell ref="N666:Q666"/>
    <mergeCell ref="F668:I668"/>
    <mergeCell ref="L668:M668"/>
    <mergeCell ref="N668:Q668"/>
    <mergeCell ref="F669:I669"/>
    <mergeCell ref="F670:I670"/>
    <mergeCell ref="L670:M670"/>
    <mergeCell ref="N670:Q670"/>
    <mergeCell ref="F671:I671"/>
    <mergeCell ref="F672:I672"/>
    <mergeCell ref="L672:M672"/>
    <mergeCell ref="N672:Q672"/>
    <mergeCell ref="N667:Q667"/>
    <mergeCell ref="F673:I673"/>
    <mergeCell ref="F674:I674"/>
    <mergeCell ref="L674:M674"/>
    <mergeCell ref="N674:Q674"/>
    <mergeCell ref="F675:I675"/>
    <mergeCell ref="F676:I676"/>
    <mergeCell ref="L676:M676"/>
    <mergeCell ref="N676:Q676"/>
    <mergeCell ref="F677:I677"/>
    <mergeCell ref="F678:I678"/>
    <mergeCell ref="L678:M678"/>
    <mergeCell ref="N678:Q678"/>
    <mergeCell ref="F679:I679"/>
    <mergeCell ref="F680:I680"/>
    <mergeCell ref="L680:M680"/>
    <mergeCell ref="N680:Q680"/>
    <mergeCell ref="F681:I681"/>
    <mergeCell ref="F682:I682"/>
    <mergeCell ref="L682:M682"/>
    <mergeCell ref="N682:Q682"/>
    <mergeCell ref="F683:I683"/>
    <mergeCell ref="F684:I684"/>
    <mergeCell ref="L684:M684"/>
    <mergeCell ref="N684:Q684"/>
    <mergeCell ref="F685:I685"/>
    <mergeCell ref="F686:I686"/>
    <mergeCell ref="L686:M686"/>
    <mergeCell ref="N686:Q686"/>
    <mergeCell ref="F687:I687"/>
    <mergeCell ref="F688:I688"/>
    <mergeCell ref="L688:M688"/>
    <mergeCell ref="N688:Q688"/>
    <mergeCell ref="F689:I689"/>
    <mergeCell ref="F690:I690"/>
    <mergeCell ref="L690:M690"/>
    <mergeCell ref="N690:Q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L699:M699"/>
    <mergeCell ref="N699:Q699"/>
    <mergeCell ref="F700:I700"/>
    <mergeCell ref="F701:I701"/>
    <mergeCell ref="F702:I702"/>
    <mergeCell ref="L702:M702"/>
    <mergeCell ref="N702:Q702"/>
    <mergeCell ref="F703:I703"/>
    <mergeCell ref="F704:I704"/>
    <mergeCell ref="F705:I705"/>
    <mergeCell ref="L705:M705"/>
    <mergeCell ref="N705:Q705"/>
    <mergeCell ref="F706:I706"/>
    <mergeCell ref="F707:I707"/>
    <mergeCell ref="L707:M707"/>
    <mergeCell ref="N707:Q707"/>
    <mergeCell ref="F708:I708"/>
    <mergeCell ref="F709:I709"/>
    <mergeCell ref="L709:M709"/>
    <mergeCell ref="N709:Q709"/>
    <mergeCell ref="F710:I710"/>
    <mergeCell ref="F711:I711"/>
    <mergeCell ref="L711:M711"/>
    <mergeCell ref="N711:Q711"/>
    <mergeCell ref="F712:I712"/>
    <mergeCell ref="F713:I713"/>
    <mergeCell ref="L713:M713"/>
    <mergeCell ref="N713:Q713"/>
    <mergeCell ref="F715:I715"/>
    <mergeCell ref="L715:M715"/>
    <mergeCell ref="N715:Q715"/>
    <mergeCell ref="F716:I716"/>
    <mergeCell ref="F717:I717"/>
    <mergeCell ref="F718:I718"/>
    <mergeCell ref="F719:I719"/>
    <mergeCell ref="F720:I720"/>
    <mergeCell ref="L720:M720"/>
    <mergeCell ref="N720:Q720"/>
    <mergeCell ref="F721:I721"/>
    <mergeCell ref="F722:I722"/>
    <mergeCell ref="L722:M722"/>
    <mergeCell ref="N722:Q722"/>
    <mergeCell ref="N714:Q714"/>
    <mergeCell ref="F723:I723"/>
    <mergeCell ref="F724:I724"/>
    <mergeCell ref="F725:I725"/>
    <mergeCell ref="F726:I726"/>
    <mergeCell ref="F727:I727"/>
    <mergeCell ref="L727:M727"/>
    <mergeCell ref="N727:Q727"/>
    <mergeCell ref="F728:I728"/>
    <mergeCell ref="F729:I729"/>
    <mergeCell ref="F730:I730"/>
    <mergeCell ref="F731:I731"/>
    <mergeCell ref="F732:I732"/>
    <mergeCell ref="L732:M732"/>
    <mergeCell ref="N732:Q732"/>
    <mergeCell ref="F733:I733"/>
    <mergeCell ref="L733:M733"/>
    <mergeCell ref="N733:Q733"/>
    <mergeCell ref="F734:I734"/>
    <mergeCell ref="F735:I735"/>
    <mergeCell ref="F736:I736"/>
    <mergeCell ref="F737:I737"/>
    <mergeCell ref="F738:I738"/>
    <mergeCell ref="L738:M738"/>
    <mergeCell ref="N738:Q738"/>
    <mergeCell ref="F739:I739"/>
    <mergeCell ref="F740:I740"/>
    <mergeCell ref="F741:I741"/>
    <mergeCell ref="F742:I742"/>
    <mergeCell ref="F743:I743"/>
    <mergeCell ref="F744:I744"/>
    <mergeCell ref="L744:M744"/>
    <mergeCell ref="N744:Q744"/>
    <mergeCell ref="F746:I746"/>
    <mergeCell ref="L746:M746"/>
    <mergeCell ref="N746:Q746"/>
    <mergeCell ref="N745:Q745"/>
    <mergeCell ref="F747:I747"/>
    <mergeCell ref="F748:I748"/>
    <mergeCell ref="F749:I749"/>
    <mergeCell ref="F750:I750"/>
    <mergeCell ref="L750:M750"/>
    <mergeCell ref="N750:Q750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F758:I758"/>
    <mergeCell ref="L758:M758"/>
    <mergeCell ref="N758:Q758"/>
    <mergeCell ref="F759:I759"/>
    <mergeCell ref="L759:M759"/>
    <mergeCell ref="N759:Q759"/>
    <mergeCell ref="F760:I760"/>
    <mergeCell ref="F761:I761"/>
    <mergeCell ref="F762:I762"/>
    <mergeCell ref="L762:M762"/>
    <mergeCell ref="N762:Q762"/>
    <mergeCell ref="F764:I764"/>
    <mergeCell ref="L764:M764"/>
    <mergeCell ref="N764:Q764"/>
    <mergeCell ref="F765:I765"/>
    <mergeCell ref="F766:I766"/>
    <mergeCell ref="F767:I767"/>
    <mergeCell ref="N763:Q763"/>
    <mergeCell ref="F801:I801"/>
    <mergeCell ref="F802:I802"/>
    <mergeCell ref="F803:I803"/>
    <mergeCell ref="F777:I777"/>
    <mergeCell ref="F778:I778"/>
    <mergeCell ref="F779:I779"/>
    <mergeCell ref="F780:I780"/>
    <mergeCell ref="F781:I781"/>
    <mergeCell ref="L781:M781"/>
    <mergeCell ref="N781:Q781"/>
    <mergeCell ref="F782:I782"/>
    <mergeCell ref="L782:M782"/>
    <mergeCell ref="N782:Q782"/>
    <mergeCell ref="F784:I784"/>
    <mergeCell ref="L784:M784"/>
    <mergeCell ref="N784:Q784"/>
    <mergeCell ref="F785:I785"/>
    <mergeCell ref="F786:I786"/>
    <mergeCell ref="F787:I787"/>
    <mergeCell ref="F788:I788"/>
    <mergeCell ref="N783:Q783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L799:M799"/>
    <mergeCell ref="N799:Q799"/>
    <mergeCell ref="F800:I800"/>
    <mergeCell ref="F768:I768"/>
    <mergeCell ref="L768:M768"/>
    <mergeCell ref="N768:Q768"/>
    <mergeCell ref="F769:I769"/>
    <mergeCell ref="F770:I770"/>
    <mergeCell ref="L770:M770"/>
    <mergeCell ref="N770:Q770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L776:M776"/>
    <mergeCell ref="N776:Q776"/>
    <mergeCell ref="N805:Q805"/>
    <mergeCell ref="H1:K1"/>
    <mergeCell ref="S2:AC2"/>
    <mergeCell ref="F804:I804"/>
    <mergeCell ref="F806:I806"/>
    <mergeCell ref="L806:M806"/>
    <mergeCell ref="N806:Q806"/>
    <mergeCell ref="F807:I807"/>
    <mergeCell ref="F808:I808"/>
    <mergeCell ref="L808:M808"/>
    <mergeCell ref="N808:Q808"/>
    <mergeCell ref="F809:I809"/>
    <mergeCell ref="F810:I810"/>
    <mergeCell ref="L810:M810"/>
    <mergeCell ref="N810:Q810"/>
    <mergeCell ref="N133:Q133"/>
    <mergeCell ref="N134:Q134"/>
    <mergeCell ref="N135:Q135"/>
    <mergeCell ref="N145:Q145"/>
    <mergeCell ref="N168:Q168"/>
    <mergeCell ref="N181:Q181"/>
    <mergeCell ref="N193:Q193"/>
    <mergeCell ref="N212:Q212"/>
    <mergeCell ref="N257:Q257"/>
    <mergeCell ref="N275:Q275"/>
    <mergeCell ref="N319:Q319"/>
    <mergeCell ref="N424:Q424"/>
    <mergeCell ref="N426:Q426"/>
    <mergeCell ref="N427:Q427"/>
    <mergeCell ref="N454:Q454"/>
    <mergeCell ref="N513:Q513"/>
    <mergeCell ref="N529:Q529"/>
  </mergeCell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workbookViewId="0" topLeftCell="A1">
      <pane ySplit="1" topLeftCell="A115" activePane="bottomLeft" state="frozen"/>
      <selection pane="topLeft" activeCell="AD133" sqref="AD133"/>
      <selection pane="bottomLeft" activeCell="AD133" sqref="AD133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90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1082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24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N98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ROUND((SUM(BE98:BE99)+SUM(BE117:BE183)),2)</f>
        <v>0</v>
      </c>
      <c r="I32" s="308"/>
      <c r="J32" s="308"/>
      <c r="K32" s="112"/>
      <c r="L32" s="112"/>
      <c r="M32" s="329">
        <f>ROUND(ROUND((SUM(BE98:BE99)+SUM(BE117:BE183)),2)*F32,2)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ROUND((SUM(BF98:BF99)+SUM(BF117:BF183)),2)</f>
        <v>0</v>
      </c>
      <c r="I33" s="308"/>
      <c r="J33" s="308"/>
      <c r="K33" s="112"/>
      <c r="L33" s="112"/>
      <c r="M33" s="329">
        <f>ROUND(ROUND((SUM(BF98:BF99)+SUM(BF117:BF183)),2)*F33,2)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ROUND((SUM(BG98:BG99)+SUM(BG117:BG183)),2)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ROUND((SUM(BH98:BH99)+SUM(BH117:BH183)),2)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ROUND((SUM(BI98:BI99)+SUM(BI117:BI183)),2)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01b - Stavební práce - únikové schodiště a ochoz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>Jeseniova 2769/208, Praha 3 - Žižkov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N117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181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N118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184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N119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1083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N130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190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N150</f>
        <v>0</v>
      </c>
      <c r="O92" s="320"/>
      <c r="P92" s="320"/>
      <c r="Q92" s="320"/>
      <c r="R92" s="157"/>
    </row>
    <row r="93" spans="2:18" s="158" customFormat="1" ht="19.9" customHeight="1">
      <c r="B93" s="153"/>
      <c r="C93" s="154"/>
      <c r="D93" s="155" t="s">
        <v>191</v>
      </c>
      <c r="E93" s="154"/>
      <c r="F93" s="154"/>
      <c r="G93" s="154"/>
      <c r="H93" s="154"/>
      <c r="I93" s="154"/>
      <c r="J93" s="154"/>
      <c r="K93" s="154"/>
      <c r="L93" s="154"/>
      <c r="M93" s="154"/>
      <c r="N93" s="319">
        <f>N160</f>
        <v>0</v>
      </c>
      <c r="O93" s="320"/>
      <c r="P93" s="320"/>
      <c r="Q93" s="320"/>
      <c r="R93" s="157"/>
    </row>
    <row r="94" spans="2:18" s="152" customFormat="1" ht="24.95" customHeight="1">
      <c r="B94" s="147"/>
      <c r="C94" s="148"/>
      <c r="D94" s="149" t="s">
        <v>192</v>
      </c>
      <c r="E94" s="148"/>
      <c r="F94" s="148"/>
      <c r="G94" s="148"/>
      <c r="H94" s="148"/>
      <c r="I94" s="148"/>
      <c r="J94" s="148"/>
      <c r="K94" s="148"/>
      <c r="L94" s="148"/>
      <c r="M94" s="148"/>
      <c r="N94" s="299">
        <f>N162</f>
        <v>0</v>
      </c>
      <c r="O94" s="313"/>
      <c r="P94" s="313"/>
      <c r="Q94" s="313"/>
      <c r="R94" s="151"/>
    </row>
    <row r="95" spans="2:18" s="158" customFormat="1" ht="19.9" customHeight="1">
      <c r="B95" s="153"/>
      <c r="C95" s="154"/>
      <c r="D95" s="155" t="s">
        <v>199</v>
      </c>
      <c r="E95" s="154"/>
      <c r="F95" s="154"/>
      <c r="G95" s="154"/>
      <c r="H95" s="154"/>
      <c r="I95" s="154"/>
      <c r="J95" s="154"/>
      <c r="K95" s="154"/>
      <c r="L95" s="154"/>
      <c r="M95" s="154"/>
      <c r="N95" s="319">
        <f>N163</f>
        <v>0</v>
      </c>
      <c r="O95" s="320"/>
      <c r="P95" s="320"/>
      <c r="Q95" s="320"/>
      <c r="R95" s="157"/>
    </row>
    <row r="96" spans="2:18" s="158" customFormat="1" ht="19.9" customHeight="1">
      <c r="B96" s="153"/>
      <c r="C96" s="154"/>
      <c r="D96" s="155" t="s">
        <v>200</v>
      </c>
      <c r="E96" s="154"/>
      <c r="F96" s="154"/>
      <c r="G96" s="154"/>
      <c r="H96" s="154"/>
      <c r="I96" s="154"/>
      <c r="J96" s="154"/>
      <c r="K96" s="154"/>
      <c r="L96" s="154"/>
      <c r="M96" s="154"/>
      <c r="N96" s="319">
        <f>N171</f>
        <v>0</v>
      </c>
      <c r="O96" s="320"/>
      <c r="P96" s="320"/>
      <c r="Q96" s="320"/>
      <c r="R96" s="157"/>
    </row>
    <row r="97" spans="2:18" s="110" customFormat="1" ht="21.75" customHeight="1"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5"/>
    </row>
    <row r="98" spans="2:21" s="110" customFormat="1" ht="29.25" customHeight="1">
      <c r="B98" s="111"/>
      <c r="C98" s="146" t="s">
        <v>139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321">
        <v>0</v>
      </c>
      <c r="O98" s="322"/>
      <c r="P98" s="322"/>
      <c r="Q98" s="322"/>
      <c r="R98" s="115"/>
      <c r="T98" s="159"/>
      <c r="U98" s="160" t="s">
        <v>40</v>
      </c>
    </row>
    <row r="99" spans="2:18" s="110" customFormat="1" ht="18" customHeight="1">
      <c r="B99" s="111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5"/>
    </row>
    <row r="100" spans="2:18" s="110" customFormat="1" ht="29.25" customHeight="1">
      <c r="B100" s="111"/>
      <c r="C100" s="161" t="s">
        <v>118</v>
      </c>
      <c r="D100" s="125"/>
      <c r="E100" s="125"/>
      <c r="F100" s="125"/>
      <c r="G100" s="125"/>
      <c r="H100" s="125"/>
      <c r="I100" s="125"/>
      <c r="J100" s="125"/>
      <c r="K100" s="125"/>
      <c r="L100" s="306">
        <f>ROUND(SUM(N88+N98),2)</f>
        <v>0</v>
      </c>
      <c r="M100" s="306"/>
      <c r="N100" s="306"/>
      <c r="O100" s="306"/>
      <c r="P100" s="306"/>
      <c r="Q100" s="306"/>
      <c r="R100" s="115"/>
    </row>
    <row r="101" spans="2:18" s="110" customFormat="1" ht="6.95" customHeight="1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</row>
    <row r="105" spans="2:18" s="110" customFormat="1" ht="6.95" customHeight="1"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3"/>
    </row>
    <row r="106" spans="2:18" s="110" customFormat="1" ht="36.95" customHeight="1">
      <c r="B106" s="111"/>
      <c r="C106" s="307" t="s">
        <v>140</v>
      </c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115"/>
    </row>
    <row r="107" spans="2:18" s="110" customFormat="1" ht="6.95" customHeight="1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5"/>
    </row>
    <row r="108" spans="2:18" s="110" customFormat="1" ht="30" customHeight="1">
      <c r="B108" s="111"/>
      <c r="C108" s="108" t="s">
        <v>17</v>
      </c>
      <c r="D108" s="112"/>
      <c r="E108" s="112"/>
      <c r="F108" s="309" t="str">
        <f>F6</f>
        <v>Stavební úpravy v 3. NP a nástavba 4. NP v objektu VŠE - Centrum aplikovaného výzkumu</v>
      </c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112"/>
      <c r="R108" s="115"/>
    </row>
    <row r="109" spans="2:18" s="110" customFormat="1" ht="36.95" customHeight="1">
      <c r="B109" s="111"/>
      <c r="C109" s="144" t="s">
        <v>126</v>
      </c>
      <c r="D109" s="112"/>
      <c r="E109" s="112"/>
      <c r="F109" s="311" t="str">
        <f>F7</f>
        <v>SO 01b - Stavební práce - únikové schodiště a ochoz</v>
      </c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112"/>
      <c r="R109" s="115"/>
    </row>
    <row r="110" spans="2:18" s="110" customFormat="1" ht="6.95" customHeight="1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5"/>
    </row>
    <row r="111" spans="2:18" s="110" customFormat="1" ht="18" customHeight="1">
      <c r="B111" s="111"/>
      <c r="C111" s="108" t="s">
        <v>23</v>
      </c>
      <c r="D111" s="112"/>
      <c r="E111" s="112"/>
      <c r="F111" s="116" t="str">
        <f>F9</f>
        <v>Jeseniova 2769/208, Praha 3 - Žižkov</v>
      </c>
      <c r="G111" s="112"/>
      <c r="H111" s="112"/>
      <c r="I111" s="112"/>
      <c r="J111" s="112"/>
      <c r="K111" s="108" t="s">
        <v>25</v>
      </c>
      <c r="L111" s="112"/>
      <c r="M111" s="312">
        <f>IF(O9="","",O9)</f>
        <v>42962</v>
      </c>
      <c r="N111" s="312"/>
      <c r="O111" s="312"/>
      <c r="P111" s="312"/>
      <c r="Q111" s="112"/>
      <c r="R111" s="115"/>
    </row>
    <row r="112" spans="2:18" s="110" customFormat="1" ht="6.95" customHeight="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5"/>
    </row>
    <row r="113" spans="2:18" s="110" customFormat="1" ht="15">
      <c r="B113" s="111"/>
      <c r="C113" s="108" t="s">
        <v>28</v>
      </c>
      <c r="D113" s="112"/>
      <c r="E113" s="112"/>
      <c r="F113" s="116" t="str">
        <f>E12</f>
        <v xml:space="preserve"> </v>
      </c>
      <c r="G113" s="112"/>
      <c r="H113" s="112"/>
      <c r="I113" s="112"/>
      <c r="J113" s="112"/>
      <c r="K113" s="108" t="s">
        <v>33</v>
      </c>
      <c r="L113" s="112"/>
      <c r="M113" s="302" t="str">
        <f>E18</f>
        <v xml:space="preserve"> </v>
      </c>
      <c r="N113" s="302"/>
      <c r="O113" s="302"/>
      <c r="P113" s="302"/>
      <c r="Q113" s="302"/>
      <c r="R113" s="115"/>
    </row>
    <row r="114" spans="2:18" s="110" customFormat="1" ht="14.45" customHeight="1">
      <c r="B114" s="111"/>
      <c r="C114" s="108" t="s">
        <v>32</v>
      </c>
      <c r="D114" s="112"/>
      <c r="E114" s="112"/>
      <c r="F114" s="116" t="str">
        <f>IF(E15="","",E15)</f>
        <v xml:space="preserve"> </v>
      </c>
      <c r="G114" s="112"/>
      <c r="H114" s="112"/>
      <c r="I114" s="112"/>
      <c r="J114" s="112"/>
      <c r="K114" s="108" t="s">
        <v>35</v>
      </c>
      <c r="L114" s="112"/>
      <c r="M114" s="302" t="str">
        <f>E21</f>
        <v xml:space="preserve"> </v>
      </c>
      <c r="N114" s="302"/>
      <c r="O114" s="302"/>
      <c r="P114" s="302"/>
      <c r="Q114" s="302"/>
      <c r="R114" s="115"/>
    </row>
    <row r="115" spans="2:18" s="110" customFormat="1" ht="10.35" customHeight="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5"/>
    </row>
    <row r="116" spans="2:27" s="167" customFormat="1" ht="29.25" customHeight="1">
      <c r="B116" s="162"/>
      <c r="C116" s="163" t="s">
        <v>141</v>
      </c>
      <c r="D116" s="164" t="s">
        <v>142</v>
      </c>
      <c r="E116" s="164" t="s">
        <v>58</v>
      </c>
      <c r="F116" s="303" t="s">
        <v>143</v>
      </c>
      <c r="G116" s="303"/>
      <c r="H116" s="303"/>
      <c r="I116" s="303"/>
      <c r="J116" s="164" t="s">
        <v>144</v>
      </c>
      <c r="K116" s="164" t="s">
        <v>145</v>
      </c>
      <c r="L116" s="304" t="s">
        <v>146</v>
      </c>
      <c r="M116" s="304"/>
      <c r="N116" s="303" t="s">
        <v>132</v>
      </c>
      <c r="O116" s="303"/>
      <c r="P116" s="303"/>
      <c r="Q116" s="305"/>
      <c r="R116" s="166"/>
      <c r="T116" s="168" t="s">
        <v>147</v>
      </c>
      <c r="U116" s="169" t="s">
        <v>40</v>
      </c>
      <c r="V116" s="169" t="s">
        <v>148</v>
      </c>
      <c r="W116" s="169" t="s">
        <v>149</v>
      </c>
      <c r="X116" s="169" t="s">
        <v>150</v>
      </c>
      <c r="Y116" s="169" t="s">
        <v>151</v>
      </c>
      <c r="Z116" s="169" t="s">
        <v>152</v>
      </c>
      <c r="AA116" s="170" t="s">
        <v>153</v>
      </c>
    </row>
    <row r="117" spans="2:63" s="110" customFormat="1" ht="29.25" customHeight="1">
      <c r="B117" s="111"/>
      <c r="C117" s="171" t="s">
        <v>128</v>
      </c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296">
        <f>BK117</f>
        <v>0</v>
      </c>
      <c r="O117" s="297"/>
      <c r="P117" s="297"/>
      <c r="Q117" s="297"/>
      <c r="R117" s="115"/>
      <c r="T117" s="172"/>
      <c r="U117" s="118"/>
      <c r="V117" s="118"/>
      <c r="W117" s="173">
        <f>W118+W162</f>
        <v>218.79799499999996</v>
      </c>
      <c r="X117" s="118"/>
      <c r="Y117" s="173">
        <f>Y118+Y162</f>
        <v>16.962142219999997</v>
      </c>
      <c r="Z117" s="118"/>
      <c r="AA117" s="174">
        <f>AA118+AA162</f>
        <v>3.1898999999999997</v>
      </c>
      <c r="AT117" s="100" t="s">
        <v>75</v>
      </c>
      <c r="AU117" s="100" t="s">
        <v>134</v>
      </c>
      <c r="BK117" s="175">
        <f>BK118+BK162</f>
        <v>0</v>
      </c>
    </row>
    <row r="118" spans="2:63" s="180" customFormat="1" ht="37.35" customHeight="1">
      <c r="B118" s="176"/>
      <c r="C118" s="177"/>
      <c r="D118" s="178" t="s">
        <v>181</v>
      </c>
      <c r="E118" s="178"/>
      <c r="F118" s="178"/>
      <c r="G118" s="178"/>
      <c r="H118" s="178"/>
      <c r="I118" s="178"/>
      <c r="J118" s="178"/>
      <c r="K118" s="178"/>
      <c r="L118" s="178"/>
      <c r="M118" s="178"/>
      <c r="N118" s="298">
        <f>BK118</f>
        <v>0</v>
      </c>
      <c r="O118" s="299"/>
      <c r="P118" s="299"/>
      <c r="Q118" s="299"/>
      <c r="R118" s="179"/>
      <c r="T118" s="181"/>
      <c r="U118" s="177"/>
      <c r="V118" s="177"/>
      <c r="W118" s="182">
        <f>W119+W130+W150+W160</f>
        <v>177.11269499999997</v>
      </c>
      <c r="X118" s="177"/>
      <c r="Y118" s="182">
        <f>Y119+Y130+Y150+Y160</f>
        <v>16.474448719999998</v>
      </c>
      <c r="Z118" s="177"/>
      <c r="AA118" s="183">
        <f>AA119+AA130+AA150+AA160</f>
        <v>3.1898999999999997</v>
      </c>
      <c r="AR118" s="184" t="s">
        <v>22</v>
      </c>
      <c r="AT118" s="185" t="s">
        <v>75</v>
      </c>
      <c r="AU118" s="185" t="s">
        <v>76</v>
      </c>
      <c r="AY118" s="184" t="s">
        <v>155</v>
      </c>
      <c r="BK118" s="186">
        <f>BK119+BK130+BK150+BK160</f>
        <v>0</v>
      </c>
    </row>
    <row r="119" spans="2:63" s="180" customFormat="1" ht="19.9" customHeight="1">
      <c r="B119" s="176"/>
      <c r="C119" s="177"/>
      <c r="D119" s="187" t="s">
        <v>184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300">
        <f>BK119</f>
        <v>0</v>
      </c>
      <c r="O119" s="301"/>
      <c r="P119" s="301"/>
      <c r="Q119" s="301"/>
      <c r="R119" s="179"/>
      <c r="T119" s="181"/>
      <c r="U119" s="177"/>
      <c r="V119" s="177"/>
      <c r="W119" s="182">
        <f>SUM(W120:W129)</f>
        <v>0</v>
      </c>
      <c r="X119" s="177"/>
      <c r="Y119" s="182">
        <f>SUM(Y120:Y129)</f>
        <v>5.7283</v>
      </c>
      <c r="Z119" s="177"/>
      <c r="AA119" s="183">
        <f>SUM(AA120:AA129)</f>
        <v>0</v>
      </c>
      <c r="AR119" s="184" t="s">
        <v>22</v>
      </c>
      <c r="AT119" s="185" t="s">
        <v>75</v>
      </c>
      <c r="AU119" s="185" t="s">
        <v>22</v>
      </c>
      <c r="AY119" s="184" t="s">
        <v>155</v>
      </c>
      <c r="BK119" s="186">
        <f>SUM(BK120:BK129)</f>
        <v>0</v>
      </c>
    </row>
    <row r="120" spans="2:65" s="110" customFormat="1" ht="44.25" customHeight="1">
      <c r="B120" s="111"/>
      <c r="C120" s="188" t="s">
        <v>22</v>
      </c>
      <c r="D120" s="188" t="s">
        <v>156</v>
      </c>
      <c r="E120" s="189" t="s">
        <v>261</v>
      </c>
      <c r="F120" s="316" t="s">
        <v>1084</v>
      </c>
      <c r="G120" s="316"/>
      <c r="H120" s="316"/>
      <c r="I120" s="316"/>
      <c r="J120" s="190" t="s">
        <v>263</v>
      </c>
      <c r="K120" s="191">
        <v>3.994</v>
      </c>
      <c r="L120" s="317"/>
      <c r="M120" s="317"/>
      <c r="N120" s="318">
        <f>ROUND(L120*K120,2)</f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>V120*K120</f>
        <v>0</v>
      </c>
      <c r="X120" s="194">
        <v>1</v>
      </c>
      <c r="Y120" s="194">
        <f>X120*K120</f>
        <v>3.994</v>
      </c>
      <c r="Z120" s="194">
        <v>0</v>
      </c>
      <c r="AA120" s="195">
        <f>Z120*K120</f>
        <v>0</v>
      </c>
      <c r="AR120" s="100" t="s">
        <v>169</v>
      </c>
      <c r="AT120" s="100" t="s">
        <v>156</v>
      </c>
      <c r="AU120" s="100" t="s">
        <v>124</v>
      </c>
      <c r="AY120" s="100" t="s">
        <v>155</v>
      </c>
      <c r="BE120" s="196">
        <f>IF(U120="základní",N120,0)</f>
        <v>0</v>
      </c>
      <c r="BF120" s="196">
        <f>IF(U120="snížená",N120,0)</f>
        <v>0</v>
      </c>
      <c r="BG120" s="196">
        <f>IF(U120="zákl. přenesená",N120,0)</f>
        <v>0</v>
      </c>
      <c r="BH120" s="196">
        <f>IF(U120="sníž. přenesená",N120,0)</f>
        <v>0</v>
      </c>
      <c r="BI120" s="196">
        <f>IF(U120="nulová",N120,0)</f>
        <v>0</v>
      </c>
      <c r="BJ120" s="100" t="s">
        <v>22</v>
      </c>
      <c r="BK120" s="196">
        <f>ROUND(L120*K120,2)</f>
        <v>0</v>
      </c>
      <c r="BL120" s="100" t="s">
        <v>169</v>
      </c>
      <c r="BM120" s="100" t="s">
        <v>1085</v>
      </c>
    </row>
    <row r="121" spans="2:51" s="206" customFormat="1" ht="22.5" customHeight="1">
      <c r="B121" s="201"/>
      <c r="C121" s="202"/>
      <c r="D121" s="202"/>
      <c r="E121" s="203" t="s">
        <v>5</v>
      </c>
      <c r="F121" s="342" t="s">
        <v>1086</v>
      </c>
      <c r="G121" s="343"/>
      <c r="H121" s="343"/>
      <c r="I121" s="343"/>
      <c r="J121" s="202"/>
      <c r="K121" s="204" t="s">
        <v>5</v>
      </c>
      <c r="L121" s="244"/>
      <c r="M121" s="244"/>
      <c r="N121" s="202"/>
      <c r="O121" s="202"/>
      <c r="P121" s="202"/>
      <c r="Q121" s="202"/>
      <c r="R121" s="205"/>
      <c r="T121" s="207"/>
      <c r="U121" s="202"/>
      <c r="V121" s="202"/>
      <c r="W121" s="202"/>
      <c r="X121" s="202"/>
      <c r="Y121" s="202"/>
      <c r="Z121" s="202"/>
      <c r="AA121" s="208"/>
      <c r="AT121" s="209" t="s">
        <v>217</v>
      </c>
      <c r="AU121" s="209" t="s">
        <v>124</v>
      </c>
      <c r="AV121" s="206" t="s">
        <v>22</v>
      </c>
      <c r="AW121" s="206" t="s">
        <v>34</v>
      </c>
      <c r="AX121" s="206" t="s">
        <v>76</v>
      </c>
      <c r="AY121" s="209" t="s">
        <v>155</v>
      </c>
    </row>
    <row r="122" spans="2:51" s="215" customFormat="1" ht="22.5" customHeight="1">
      <c r="B122" s="210"/>
      <c r="C122" s="211"/>
      <c r="D122" s="211"/>
      <c r="E122" s="212" t="s">
        <v>5</v>
      </c>
      <c r="F122" s="347" t="s">
        <v>1087</v>
      </c>
      <c r="G122" s="348"/>
      <c r="H122" s="348"/>
      <c r="I122" s="348"/>
      <c r="J122" s="211"/>
      <c r="K122" s="213">
        <v>0.232</v>
      </c>
      <c r="L122" s="245"/>
      <c r="M122" s="245"/>
      <c r="N122" s="211"/>
      <c r="O122" s="211"/>
      <c r="P122" s="211"/>
      <c r="Q122" s="211"/>
      <c r="R122" s="214"/>
      <c r="T122" s="216"/>
      <c r="U122" s="211"/>
      <c r="V122" s="211"/>
      <c r="W122" s="211"/>
      <c r="X122" s="211"/>
      <c r="Y122" s="211"/>
      <c r="Z122" s="211"/>
      <c r="AA122" s="217"/>
      <c r="AT122" s="218" t="s">
        <v>217</v>
      </c>
      <c r="AU122" s="218" t="s">
        <v>124</v>
      </c>
      <c r="AV122" s="215" t="s">
        <v>124</v>
      </c>
      <c r="AW122" s="215" t="s">
        <v>34</v>
      </c>
      <c r="AX122" s="215" t="s">
        <v>76</v>
      </c>
      <c r="AY122" s="218" t="s">
        <v>155</v>
      </c>
    </row>
    <row r="123" spans="2:51" s="215" customFormat="1" ht="22.5" customHeight="1">
      <c r="B123" s="210"/>
      <c r="C123" s="211"/>
      <c r="D123" s="211"/>
      <c r="E123" s="212" t="s">
        <v>5</v>
      </c>
      <c r="F123" s="347" t="s">
        <v>1088</v>
      </c>
      <c r="G123" s="348"/>
      <c r="H123" s="348"/>
      <c r="I123" s="348"/>
      <c r="J123" s="211"/>
      <c r="K123" s="213">
        <v>0.957</v>
      </c>
      <c r="L123" s="245"/>
      <c r="M123" s="245"/>
      <c r="N123" s="211"/>
      <c r="O123" s="211"/>
      <c r="P123" s="211"/>
      <c r="Q123" s="211"/>
      <c r="R123" s="214"/>
      <c r="T123" s="216"/>
      <c r="U123" s="211"/>
      <c r="V123" s="211"/>
      <c r="W123" s="211"/>
      <c r="X123" s="211"/>
      <c r="Y123" s="211"/>
      <c r="Z123" s="211"/>
      <c r="AA123" s="217"/>
      <c r="AT123" s="218" t="s">
        <v>217</v>
      </c>
      <c r="AU123" s="218" t="s">
        <v>124</v>
      </c>
      <c r="AV123" s="215" t="s">
        <v>124</v>
      </c>
      <c r="AW123" s="215" t="s">
        <v>34</v>
      </c>
      <c r="AX123" s="215" t="s">
        <v>76</v>
      </c>
      <c r="AY123" s="218" t="s">
        <v>155</v>
      </c>
    </row>
    <row r="124" spans="2:51" s="206" customFormat="1" ht="22.5" customHeight="1">
      <c r="B124" s="201"/>
      <c r="C124" s="202"/>
      <c r="D124" s="202"/>
      <c r="E124" s="203" t="s">
        <v>5</v>
      </c>
      <c r="F124" s="349" t="s">
        <v>1089</v>
      </c>
      <c r="G124" s="350"/>
      <c r="H124" s="350"/>
      <c r="I124" s="350"/>
      <c r="J124" s="202"/>
      <c r="K124" s="204" t="s">
        <v>5</v>
      </c>
      <c r="L124" s="244"/>
      <c r="M124" s="244"/>
      <c r="N124" s="202"/>
      <c r="O124" s="202"/>
      <c r="P124" s="202"/>
      <c r="Q124" s="202"/>
      <c r="R124" s="205"/>
      <c r="T124" s="207"/>
      <c r="U124" s="202"/>
      <c r="V124" s="202"/>
      <c r="W124" s="202"/>
      <c r="X124" s="202"/>
      <c r="Y124" s="202"/>
      <c r="Z124" s="202"/>
      <c r="AA124" s="208"/>
      <c r="AT124" s="209" t="s">
        <v>217</v>
      </c>
      <c r="AU124" s="209" t="s">
        <v>124</v>
      </c>
      <c r="AV124" s="206" t="s">
        <v>22</v>
      </c>
      <c r="AW124" s="206" t="s">
        <v>34</v>
      </c>
      <c r="AX124" s="206" t="s">
        <v>76</v>
      </c>
      <c r="AY124" s="209" t="s">
        <v>155</v>
      </c>
    </row>
    <row r="125" spans="2:51" s="215" customFormat="1" ht="22.5" customHeight="1">
      <c r="B125" s="210"/>
      <c r="C125" s="211"/>
      <c r="D125" s="211"/>
      <c r="E125" s="212" t="s">
        <v>5</v>
      </c>
      <c r="F125" s="347" t="s">
        <v>1090</v>
      </c>
      <c r="G125" s="348"/>
      <c r="H125" s="348"/>
      <c r="I125" s="348"/>
      <c r="J125" s="211"/>
      <c r="K125" s="213">
        <v>0.84</v>
      </c>
      <c r="L125" s="245"/>
      <c r="M125" s="245"/>
      <c r="N125" s="211"/>
      <c r="O125" s="211"/>
      <c r="P125" s="211"/>
      <c r="Q125" s="211"/>
      <c r="R125" s="214"/>
      <c r="T125" s="216"/>
      <c r="U125" s="211"/>
      <c r="V125" s="211"/>
      <c r="W125" s="211"/>
      <c r="X125" s="211"/>
      <c r="Y125" s="211"/>
      <c r="Z125" s="211"/>
      <c r="AA125" s="217"/>
      <c r="AT125" s="218" t="s">
        <v>217</v>
      </c>
      <c r="AU125" s="218" t="s">
        <v>124</v>
      </c>
      <c r="AV125" s="215" t="s">
        <v>124</v>
      </c>
      <c r="AW125" s="215" t="s">
        <v>34</v>
      </c>
      <c r="AX125" s="215" t="s">
        <v>76</v>
      </c>
      <c r="AY125" s="218" t="s">
        <v>155</v>
      </c>
    </row>
    <row r="126" spans="2:51" s="215" customFormat="1" ht="22.5" customHeight="1">
      <c r="B126" s="210"/>
      <c r="C126" s="211"/>
      <c r="D126" s="211"/>
      <c r="E126" s="212" t="s">
        <v>5</v>
      </c>
      <c r="F126" s="347" t="s">
        <v>1091</v>
      </c>
      <c r="G126" s="348"/>
      <c r="H126" s="348"/>
      <c r="I126" s="348"/>
      <c r="J126" s="211"/>
      <c r="K126" s="213">
        <v>3.465</v>
      </c>
      <c r="L126" s="245"/>
      <c r="M126" s="245"/>
      <c r="N126" s="211"/>
      <c r="O126" s="211"/>
      <c r="P126" s="211"/>
      <c r="Q126" s="211"/>
      <c r="R126" s="214"/>
      <c r="T126" s="216"/>
      <c r="U126" s="211"/>
      <c r="V126" s="211"/>
      <c r="W126" s="211"/>
      <c r="X126" s="211"/>
      <c r="Y126" s="211"/>
      <c r="Z126" s="211"/>
      <c r="AA126" s="217"/>
      <c r="AT126" s="218" t="s">
        <v>217</v>
      </c>
      <c r="AU126" s="218" t="s">
        <v>124</v>
      </c>
      <c r="AV126" s="215" t="s">
        <v>124</v>
      </c>
      <c r="AW126" s="215" t="s">
        <v>34</v>
      </c>
      <c r="AX126" s="215" t="s">
        <v>76</v>
      </c>
      <c r="AY126" s="218" t="s">
        <v>155</v>
      </c>
    </row>
    <row r="127" spans="2:51" s="224" customFormat="1" ht="22.5" customHeight="1">
      <c r="B127" s="219"/>
      <c r="C127" s="220"/>
      <c r="D127" s="220"/>
      <c r="E127" s="221" t="s">
        <v>5</v>
      </c>
      <c r="F127" s="336" t="s">
        <v>222</v>
      </c>
      <c r="G127" s="337"/>
      <c r="H127" s="337"/>
      <c r="I127" s="337"/>
      <c r="J127" s="220"/>
      <c r="K127" s="222">
        <v>5.494</v>
      </c>
      <c r="L127" s="246"/>
      <c r="M127" s="246"/>
      <c r="N127" s="220"/>
      <c r="O127" s="220"/>
      <c r="P127" s="220"/>
      <c r="Q127" s="220"/>
      <c r="R127" s="223"/>
      <c r="T127" s="225"/>
      <c r="U127" s="220"/>
      <c r="V127" s="220"/>
      <c r="W127" s="220"/>
      <c r="X127" s="220"/>
      <c r="Y127" s="220"/>
      <c r="Z127" s="220"/>
      <c r="AA127" s="226"/>
      <c r="AT127" s="227" t="s">
        <v>217</v>
      </c>
      <c r="AU127" s="227" t="s">
        <v>124</v>
      </c>
      <c r="AV127" s="224" t="s">
        <v>169</v>
      </c>
      <c r="AW127" s="224" t="s">
        <v>34</v>
      </c>
      <c r="AX127" s="224" t="s">
        <v>22</v>
      </c>
      <c r="AY127" s="227" t="s">
        <v>155</v>
      </c>
    </row>
    <row r="128" spans="2:65" s="110" customFormat="1" ht="44.25" customHeight="1">
      <c r="B128" s="111"/>
      <c r="C128" s="188" t="s">
        <v>124</v>
      </c>
      <c r="D128" s="188" t="s">
        <v>156</v>
      </c>
      <c r="E128" s="189" t="s">
        <v>274</v>
      </c>
      <c r="F128" s="316" t="s">
        <v>1092</v>
      </c>
      <c r="G128" s="316"/>
      <c r="H128" s="316"/>
      <c r="I128" s="316"/>
      <c r="J128" s="190" t="s">
        <v>276</v>
      </c>
      <c r="K128" s="191">
        <v>3.69</v>
      </c>
      <c r="L128" s="317"/>
      <c r="M128" s="317"/>
      <c r="N128" s="318">
        <f>ROUND(L128*K128,2)</f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</v>
      </c>
      <c r="W128" s="194">
        <f>V128*K128</f>
        <v>0</v>
      </c>
      <c r="X128" s="194">
        <v>0.47</v>
      </c>
      <c r="Y128" s="194">
        <f>X128*K128</f>
        <v>1.7343</v>
      </c>
      <c r="Z128" s="194">
        <v>0</v>
      </c>
      <c r="AA128" s="195">
        <f>Z128*K128</f>
        <v>0</v>
      </c>
      <c r="AR128" s="100" t="s">
        <v>169</v>
      </c>
      <c r="AT128" s="100" t="s">
        <v>156</v>
      </c>
      <c r="AU128" s="100" t="s">
        <v>124</v>
      </c>
      <c r="AY128" s="100" t="s">
        <v>155</v>
      </c>
      <c r="BE128" s="196">
        <f>IF(U128="základní",N128,0)</f>
        <v>0</v>
      </c>
      <c r="BF128" s="196">
        <f>IF(U128="snížená",N128,0)</f>
        <v>0</v>
      </c>
      <c r="BG128" s="196">
        <f>IF(U128="zákl. přenesená",N128,0)</f>
        <v>0</v>
      </c>
      <c r="BH128" s="196">
        <f>IF(U128="sníž. přenesená",N128,0)</f>
        <v>0</v>
      </c>
      <c r="BI128" s="196">
        <f>IF(U128="nulová",N128,0)</f>
        <v>0</v>
      </c>
      <c r="BJ128" s="100" t="s">
        <v>22</v>
      </c>
      <c r="BK128" s="196">
        <f>ROUND(L128*K128,2)</f>
        <v>0</v>
      </c>
      <c r="BL128" s="100" t="s">
        <v>169</v>
      </c>
      <c r="BM128" s="100" t="s">
        <v>1093</v>
      </c>
    </row>
    <row r="129" spans="2:51" s="215" customFormat="1" ht="22.5" customHeight="1">
      <c r="B129" s="210"/>
      <c r="C129" s="211"/>
      <c r="D129" s="211"/>
      <c r="E129" s="212" t="s">
        <v>5</v>
      </c>
      <c r="F129" s="353" t="s">
        <v>1094</v>
      </c>
      <c r="G129" s="354"/>
      <c r="H129" s="354"/>
      <c r="I129" s="354"/>
      <c r="J129" s="211"/>
      <c r="K129" s="213">
        <v>3.69</v>
      </c>
      <c r="L129" s="245"/>
      <c r="M129" s="245"/>
      <c r="N129" s="211"/>
      <c r="O129" s="211"/>
      <c r="P129" s="211"/>
      <c r="Q129" s="211"/>
      <c r="R129" s="214"/>
      <c r="T129" s="216"/>
      <c r="U129" s="211"/>
      <c r="V129" s="211"/>
      <c r="W129" s="211"/>
      <c r="X129" s="211"/>
      <c r="Y129" s="211"/>
      <c r="Z129" s="211"/>
      <c r="AA129" s="217"/>
      <c r="AT129" s="218" t="s">
        <v>217</v>
      </c>
      <c r="AU129" s="218" t="s">
        <v>124</v>
      </c>
      <c r="AV129" s="215" t="s">
        <v>124</v>
      </c>
      <c r="AW129" s="215" t="s">
        <v>34</v>
      </c>
      <c r="AX129" s="215" t="s">
        <v>22</v>
      </c>
      <c r="AY129" s="218" t="s">
        <v>155</v>
      </c>
    </row>
    <row r="130" spans="2:63" s="180" customFormat="1" ht="29.85" customHeight="1">
      <c r="B130" s="176"/>
      <c r="C130" s="177"/>
      <c r="D130" s="187" t="s">
        <v>1083</v>
      </c>
      <c r="E130" s="187"/>
      <c r="F130" s="187"/>
      <c r="G130" s="187"/>
      <c r="H130" s="187"/>
      <c r="I130" s="187"/>
      <c r="J130" s="187"/>
      <c r="K130" s="187"/>
      <c r="L130" s="200"/>
      <c r="M130" s="200"/>
      <c r="N130" s="300">
        <f>BK130</f>
        <v>0</v>
      </c>
      <c r="O130" s="301"/>
      <c r="P130" s="301"/>
      <c r="Q130" s="301"/>
      <c r="R130" s="179"/>
      <c r="T130" s="181"/>
      <c r="U130" s="177"/>
      <c r="V130" s="177"/>
      <c r="W130" s="182">
        <f>SUM(W131:W149)</f>
        <v>143.63673999999997</v>
      </c>
      <c r="X130" s="177"/>
      <c r="Y130" s="182">
        <f>SUM(Y131:Y149)</f>
        <v>10.746148719999999</v>
      </c>
      <c r="Z130" s="177"/>
      <c r="AA130" s="183">
        <f>SUM(AA131:AA149)</f>
        <v>0</v>
      </c>
      <c r="AR130" s="184" t="s">
        <v>22</v>
      </c>
      <c r="AT130" s="185" t="s">
        <v>75</v>
      </c>
      <c r="AU130" s="185" t="s">
        <v>22</v>
      </c>
      <c r="AY130" s="184" t="s">
        <v>155</v>
      </c>
      <c r="BK130" s="186">
        <f>SUM(BK131:BK149)</f>
        <v>0</v>
      </c>
    </row>
    <row r="131" spans="2:65" s="110" customFormat="1" ht="31.5" customHeight="1">
      <c r="B131" s="111"/>
      <c r="C131" s="188" t="s">
        <v>165</v>
      </c>
      <c r="D131" s="188" t="s">
        <v>156</v>
      </c>
      <c r="E131" s="189" t="s">
        <v>1095</v>
      </c>
      <c r="F131" s="316" t="s">
        <v>1096</v>
      </c>
      <c r="G131" s="316"/>
      <c r="H131" s="316"/>
      <c r="I131" s="316"/>
      <c r="J131" s="190" t="s">
        <v>276</v>
      </c>
      <c r="K131" s="191">
        <v>1.876</v>
      </c>
      <c r="L131" s="317"/>
      <c r="M131" s="317"/>
      <c r="N131" s="318">
        <f>ROUND(L131*K131,2)</f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2.513</v>
      </c>
      <c r="W131" s="194">
        <f>V131*K131</f>
        <v>4.714388</v>
      </c>
      <c r="X131" s="194">
        <v>2.45337</v>
      </c>
      <c r="Y131" s="194">
        <f>X131*K131</f>
        <v>4.60252212</v>
      </c>
      <c r="Z131" s="194">
        <v>0</v>
      </c>
      <c r="AA131" s="195">
        <f>Z131*K131</f>
        <v>0</v>
      </c>
      <c r="AR131" s="100" t="s">
        <v>169</v>
      </c>
      <c r="AT131" s="100" t="s">
        <v>156</v>
      </c>
      <c r="AU131" s="100" t="s">
        <v>124</v>
      </c>
      <c r="AY131" s="100" t="s">
        <v>155</v>
      </c>
      <c r="BE131" s="196">
        <f>IF(U131="základní",N131,0)</f>
        <v>0</v>
      </c>
      <c r="BF131" s="196">
        <f>IF(U131="snížená",N131,0)</f>
        <v>0</v>
      </c>
      <c r="BG131" s="196">
        <f>IF(U131="zákl. přenesená",N131,0)</f>
        <v>0</v>
      </c>
      <c r="BH131" s="196">
        <f>IF(U131="sníž. přenesená",N131,0)</f>
        <v>0</v>
      </c>
      <c r="BI131" s="196">
        <f>IF(U131="nulová",N131,0)</f>
        <v>0</v>
      </c>
      <c r="BJ131" s="100" t="s">
        <v>22</v>
      </c>
      <c r="BK131" s="196">
        <f>ROUND(L131*K131,2)</f>
        <v>0</v>
      </c>
      <c r="BL131" s="100" t="s">
        <v>169</v>
      </c>
      <c r="BM131" s="100" t="s">
        <v>1097</v>
      </c>
    </row>
    <row r="132" spans="2:51" s="206" customFormat="1" ht="22.5" customHeight="1">
      <c r="B132" s="201"/>
      <c r="C132" s="202"/>
      <c r="D132" s="202"/>
      <c r="E132" s="203" t="s">
        <v>5</v>
      </c>
      <c r="F132" s="342" t="s">
        <v>1098</v>
      </c>
      <c r="G132" s="343"/>
      <c r="H132" s="343"/>
      <c r="I132" s="343"/>
      <c r="J132" s="202"/>
      <c r="K132" s="204" t="s">
        <v>5</v>
      </c>
      <c r="L132" s="244"/>
      <c r="M132" s="244"/>
      <c r="N132" s="202"/>
      <c r="O132" s="202"/>
      <c r="P132" s="202"/>
      <c r="Q132" s="202"/>
      <c r="R132" s="205"/>
      <c r="T132" s="207"/>
      <c r="U132" s="202"/>
      <c r="V132" s="202"/>
      <c r="W132" s="202"/>
      <c r="X132" s="202"/>
      <c r="Y132" s="202"/>
      <c r="Z132" s="202"/>
      <c r="AA132" s="208"/>
      <c r="AT132" s="209" t="s">
        <v>217</v>
      </c>
      <c r="AU132" s="209" t="s">
        <v>124</v>
      </c>
      <c r="AV132" s="206" t="s">
        <v>22</v>
      </c>
      <c r="AW132" s="206" t="s">
        <v>34</v>
      </c>
      <c r="AX132" s="206" t="s">
        <v>76</v>
      </c>
      <c r="AY132" s="209" t="s">
        <v>155</v>
      </c>
    </row>
    <row r="133" spans="2:51" s="215" customFormat="1" ht="22.5" customHeight="1">
      <c r="B133" s="210"/>
      <c r="C133" s="211"/>
      <c r="D133" s="211"/>
      <c r="E133" s="212" t="s">
        <v>5</v>
      </c>
      <c r="F133" s="347" t="s">
        <v>1099</v>
      </c>
      <c r="G133" s="348"/>
      <c r="H133" s="348"/>
      <c r="I133" s="348"/>
      <c r="J133" s="211"/>
      <c r="K133" s="213">
        <v>1.876</v>
      </c>
      <c r="L133" s="245"/>
      <c r="M133" s="245"/>
      <c r="N133" s="211"/>
      <c r="O133" s="211"/>
      <c r="P133" s="211"/>
      <c r="Q133" s="211"/>
      <c r="R133" s="214"/>
      <c r="T133" s="216"/>
      <c r="U133" s="211"/>
      <c r="V133" s="211"/>
      <c r="W133" s="211"/>
      <c r="X133" s="211"/>
      <c r="Y133" s="211"/>
      <c r="Z133" s="211"/>
      <c r="AA133" s="217"/>
      <c r="AT133" s="218" t="s">
        <v>217</v>
      </c>
      <c r="AU133" s="218" t="s">
        <v>124</v>
      </c>
      <c r="AV133" s="215" t="s">
        <v>124</v>
      </c>
      <c r="AW133" s="215" t="s">
        <v>34</v>
      </c>
      <c r="AX133" s="215" t="s">
        <v>22</v>
      </c>
      <c r="AY133" s="218" t="s">
        <v>155</v>
      </c>
    </row>
    <row r="134" spans="2:65" s="110" customFormat="1" ht="31.5" customHeight="1">
      <c r="B134" s="111"/>
      <c r="C134" s="188" t="s">
        <v>169</v>
      </c>
      <c r="D134" s="188" t="s">
        <v>156</v>
      </c>
      <c r="E134" s="189" t="s">
        <v>1100</v>
      </c>
      <c r="F134" s="316" t="s">
        <v>1101</v>
      </c>
      <c r="G134" s="316"/>
      <c r="H134" s="316"/>
      <c r="I134" s="316"/>
      <c r="J134" s="190" t="s">
        <v>263</v>
      </c>
      <c r="K134" s="191">
        <v>1.876</v>
      </c>
      <c r="L134" s="317"/>
      <c r="M134" s="317"/>
      <c r="N134" s="318">
        <f>ROUND(L134*K134,2)</f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52.157</v>
      </c>
      <c r="W134" s="194">
        <f>V134*K134</f>
        <v>97.84653199999998</v>
      </c>
      <c r="X134" s="194">
        <v>1.04887</v>
      </c>
      <c r="Y134" s="194">
        <f>X134*K134</f>
        <v>1.9676801199999998</v>
      </c>
      <c r="Z134" s="194">
        <v>0</v>
      </c>
      <c r="AA134" s="195">
        <f>Z134*K134</f>
        <v>0</v>
      </c>
      <c r="AR134" s="100" t="s">
        <v>169</v>
      </c>
      <c r="AT134" s="100" t="s">
        <v>156</v>
      </c>
      <c r="AU134" s="100" t="s">
        <v>124</v>
      </c>
      <c r="AY134" s="100" t="s">
        <v>155</v>
      </c>
      <c r="BE134" s="196">
        <f>IF(U134="základní",N134,0)</f>
        <v>0</v>
      </c>
      <c r="BF134" s="196">
        <f>IF(U134="snížená",N134,0)</f>
        <v>0</v>
      </c>
      <c r="BG134" s="196">
        <f>IF(U134="zákl. přenesená",N134,0)</f>
        <v>0</v>
      </c>
      <c r="BH134" s="196">
        <f>IF(U134="sníž. přenesená",N134,0)</f>
        <v>0</v>
      </c>
      <c r="BI134" s="196">
        <f>IF(U134="nulová",N134,0)</f>
        <v>0</v>
      </c>
      <c r="BJ134" s="100" t="s">
        <v>22</v>
      </c>
      <c r="BK134" s="196">
        <f>ROUND(L134*K134,2)</f>
        <v>0</v>
      </c>
      <c r="BL134" s="100" t="s">
        <v>169</v>
      </c>
      <c r="BM134" s="100" t="s">
        <v>1102</v>
      </c>
    </row>
    <row r="135" spans="2:51" s="206" customFormat="1" ht="22.5" customHeight="1">
      <c r="B135" s="201"/>
      <c r="C135" s="202"/>
      <c r="D135" s="202"/>
      <c r="E135" s="203" t="s">
        <v>5</v>
      </c>
      <c r="F135" s="342" t="s">
        <v>1103</v>
      </c>
      <c r="G135" s="343"/>
      <c r="H135" s="343"/>
      <c r="I135" s="343"/>
      <c r="J135" s="202"/>
      <c r="K135" s="204" t="s">
        <v>5</v>
      </c>
      <c r="L135" s="244"/>
      <c r="M135" s="244"/>
      <c r="N135" s="202"/>
      <c r="O135" s="202"/>
      <c r="P135" s="202"/>
      <c r="Q135" s="202"/>
      <c r="R135" s="205"/>
      <c r="T135" s="207"/>
      <c r="U135" s="202"/>
      <c r="V135" s="202"/>
      <c r="W135" s="202"/>
      <c r="X135" s="202"/>
      <c r="Y135" s="202"/>
      <c r="Z135" s="202"/>
      <c r="AA135" s="208"/>
      <c r="AT135" s="209" t="s">
        <v>217</v>
      </c>
      <c r="AU135" s="209" t="s">
        <v>124</v>
      </c>
      <c r="AV135" s="206" t="s">
        <v>22</v>
      </c>
      <c r="AW135" s="206" t="s">
        <v>34</v>
      </c>
      <c r="AX135" s="206" t="s">
        <v>76</v>
      </c>
      <c r="AY135" s="209" t="s">
        <v>155</v>
      </c>
    </row>
    <row r="136" spans="2:51" s="206" customFormat="1" ht="22.5" customHeight="1">
      <c r="B136" s="201"/>
      <c r="C136" s="202"/>
      <c r="D136" s="202"/>
      <c r="E136" s="203" t="s">
        <v>5</v>
      </c>
      <c r="F136" s="349" t="s">
        <v>1098</v>
      </c>
      <c r="G136" s="350"/>
      <c r="H136" s="350"/>
      <c r="I136" s="350"/>
      <c r="J136" s="202"/>
      <c r="K136" s="204" t="s">
        <v>5</v>
      </c>
      <c r="L136" s="244"/>
      <c r="M136" s="244"/>
      <c r="N136" s="202"/>
      <c r="O136" s="202"/>
      <c r="P136" s="202"/>
      <c r="Q136" s="202"/>
      <c r="R136" s="205"/>
      <c r="T136" s="207"/>
      <c r="U136" s="202"/>
      <c r="V136" s="202"/>
      <c r="W136" s="202"/>
      <c r="X136" s="202"/>
      <c r="Y136" s="202"/>
      <c r="Z136" s="202"/>
      <c r="AA136" s="208"/>
      <c r="AT136" s="209" t="s">
        <v>217</v>
      </c>
      <c r="AU136" s="209" t="s">
        <v>124</v>
      </c>
      <c r="AV136" s="206" t="s">
        <v>22</v>
      </c>
      <c r="AW136" s="206" t="s">
        <v>34</v>
      </c>
      <c r="AX136" s="206" t="s">
        <v>76</v>
      </c>
      <c r="AY136" s="209" t="s">
        <v>155</v>
      </c>
    </row>
    <row r="137" spans="2:51" s="215" customFormat="1" ht="22.5" customHeight="1">
      <c r="B137" s="210"/>
      <c r="C137" s="211"/>
      <c r="D137" s="211"/>
      <c r="E137" s="212" t="s">
        <v>5</v>
      </c>
      <c r="F137" s="347" t="s">
        <v>1104</v>
      </c>
      <c r="G137" s="348"/>
      <c r="H137" s="348"/>
      <c r="I137" s="348"/>
      <c r="J137" s="211"/>
      <c r="K137" s="213">
        <v>1.876</v>
      </c>
      <c r="L137" s="245"/>
      <c r="M137" s="245"/>
      <c r="N137" s="211"/>
      <c r="O137" s="211"/>
      <c r="P137" s="211"/>
      <c r="Q137" s="211"/>
      <c r="R137" s="214"/>
      <c r="T137" s="216"/>
      <c r="U137" s="211"/>
      <c r="V137" s="211"/>
      <c r="W137" s="211"/>
      <c r="X137" s="211"/>
      <c r="Y137" s="211"/>
      <c r="Z137" s="211"/>
      <c r="AA137" s="217"/>
      <c r="AT137" s="218" t="s">
        <v>217</v>
      </c>
      <c r="AU137" s="218" t="s">
        <v>124</v>
      </c>
      <c r="AV137" s="215" t="s">
        <v>124</v>
      </c>
      <c r="AW137" s="215" t="s">
        <v>34</v>
      </c>
      <c r="AX137" s="215" t="s">
        <v>76</v>
      </c>
      <c r="AY137" s="218" t="s">
        <v>155</v>
      </c>
    </row>
    <row r="138" spans="2:51" s="224" customFormat="1" ht="22.5" customHeight="1">
      <c r="B138" s="219"/>
      <c r="C138" s="220"/>
      <c r="D138" s="220"/>
      <c r="E138" s="221" t="s">
        <v>5</v>
      </c>
      <c r="F138" s="336" t="s">
        <v>222</v>
      </c>
      <c r="G138" s="337"/>
      <c r="H138" s="337"/>
      <c r="I138" s="337"/>
      <c r="J138" s="220"/>
      <c r="K138" s="222">
        <v>1.876</v>
      </c>
      <c r="L138" s="246"/>
      <c r="M138" s="246"/>
      <c r="N138" s="220"/>
      <c r="O138" s="220"/>
      <c r="P138" s="220"/>
      <c r="Q138" s="220"/>
      <c r="R138" s="223"/>
      <c r="T138" s="225"/>
      <c r="U138" s="220"/>
      <c r="V138" s="220"/>
      <c r="W138" s="220"/>
      <c r="X138" s="220"/>
      <c r="Y138" s="220"/>
      <c r="Z138" s="220"/>
      <c r="AA138" s="226"/>
      <c r="AT138" s="227" t="s">
        <v>217</v>
      </c>
      <c r="AU138" s="227" t="s">
        <v>124</v>
      </c>
      <c r="AV138" s="224" t="s">
        <v>169</v>
      </c>
      <c r="AW138" s="224" t="s">
        <v>34</v>
      </c>
      <c r="AX138" s="224" t="s">
        <v>22</v>
      </c>
      <c r="AY138" s="227" t="s">
        <v>155</v>
      </c>
    </row>
    <row r="139" spans="2:65" s="110" customFormat="1" ht="31.5" customHeight="1">
      <c r="B139" s="111"/>
      <c r="C139" s="188" t="s">
        <v>154</v>
      </c>
      <c r="D139" s="188" t="s">
        <v>156</v>
      </c>
      <c r="E139" s="189" t="s">
        <v>1105</v>
      </c>
      <c r="F139" s="316" t="s">
        <v>1106</v>
      </c>
      <c r="G139" s="316"/>
      <c r="H139" s="316"/>
      <c r="I139" s="316"/>
      <c r="J139" s="190" t="s">
        <v>214</v>
      </c>
      <c r="K139" s="191">
        <v>12.504</v>
      </c>
      <c r="L139" s="317"/>
      <c r="M139" s="317"/>
      <c r="N139" s="318">
        <f>ROUND(L139*K139,2)</f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1.342</v>
      </c>
      <c r="W139" s="194">
        <f>V139*K139</f>
        <v>16.780368</v>
      </c>
      <c r="X139" s="194">
        <v>0.01282</v>
      </c>
      <c r="Y139" s="194">
        <f>X139*K139</f>
        <v>0.16030128</v>
      </c>
      <c r="Z139" s="194">
        <v>0</v>
      </c>
      <c r="AA139" s="195">
        <f>Z139*K139</f>
        <v>0</v>
      </c>
      <c r="AR139" s="100" t="s">
        <v>169</v>
      </c>
      <c r="AT139" s="100" t="s">
        <v>156</v>
      </c>
      <c r="AU139" s="100" t="s">
        <v>124</v>
      </c>
      <c r="AY139" s="100" t="s">
        <v>155</v>
      </c>
      <c r="BE139" s="196">
        <f>IF(U139="základní",N139,0)</f>
        <v>0</v>
      </c>
      <c r="BF139" s="196">
        <f>IF(U139="snížená",N139,0)</f>
        <v>0</v>
      </c>
      <c r="BG139" s="196">
        <f>IF(U139="zákl. přenesená",N139,0)</f>
        <v>0</v>
      </c>
      <c r="BH139" s="196">
        <f>IF(U139="sníž. přenesená",N139,0)</f>
        <v>0</v>
      </c>
      <c r="BI139" s="196">
        <f>IF(U139="nulová",N139,0)</f>
        <v>0</v>
      </c>
      <c r="BJ139" s="100" t="s">
        <v>22</v>
      </c>
      <c r="BK139" s="196">
        <f>ROUND(L139*K139,2)</f>
        <v>0</v>
      </c>
      <c r="BL139" s="100" t="s">
        <v>169</v>
      </c>
      <c r="BM139" s="100" t="s">
        <v>1107</v>
      </c>
    </row>
    <row r="140" spans="2:51" s="206" customFormat="1" ht="22.5" customHeight="1">
      <c r="B140" s="201"/>
      <c r="C140" s="202"/>
      <c r="D140" s="202"/>
      <c r="E140" s="203" t="s">
        <v>5</v>
      </c>
      <c r="F140" s="342" t="s">
        <v>1098</v>
      </c>
      <c r="G140" s="343"/>
      <c r="H140" s="343"/>
      <c r="I140" s="343"/>
      <c r="J140" s="202"/>
      <c r="K140" s="204" t="s">
        <v>5</v>
      </c>
      <c r="L140" s="244"/>
      <c r="M140" s="244"/>
      <c r="N140" s="202"/>
      <c r="O140" s="202"/>
      <c r="P140" s="202"/>
      <c r="Q140" s="202"/>
      <c r="R140" s="205"/>
      <c r="T140" s="207"/>
      <c r="U140" s="202"/>
      <c r="V140" s="202"/>
      <c r="W140" s="202"/>
      <c r="X140" s="202"/>
      <c r="Y140" s="202"/>
      <c r="Z140" s="202"/>
      <c r="AA140" s="208"/>
      <c r="AT140" s="209" t="s">
        <v>217</v>
      </c>
      <c r="AU140" s="209" t="s">
        <v>124</v>
      </c>
      <c r="AV140" s="206" t="s">
        <v>22</v>
      </c>
      <c r="AW140" s="206" t="s">
        <v>34</v>
      </c>
      <c r="AX140" s="206" t="s">
        <v>76</v>
      </c>
      <c r="AY140" s="209" t="s">
        <v>155</v>
      </c>
    </row>
    <row r="141" spans="2:51" s="215" customFormat="1" ht="22.5" customHeight="1">
      <c r="B141" s="210"/>
      <c r="C141" s="211"/>
      <c r="D141" s="211"/>
      <c r="E141" s="212" t="s">
        <v>5</v>
      </c>
      <c r="F141" s="347" t="s">
        <v>1108</v>
      </c>
      <c r="G141" s="348"/>
      <c r="H141" s="348"/>
      <c r="I141" s="348"/>
      <c r="J141" s="211"/>
      <c r="K141" s="213">
        <v>12.504</v>
      </c>
      <c r="L141" s="245"/>
      <c r="M141" s="245"/>
      <c r="N141" s="211"/>
      <c r="O141" s="211"/>
      <c r="P141" s="211"/>
      <c r="Q141" s="211"/>
      <c r="R141" s="214"/>
      <c r="T141" s="216"/>
      <c r="U141" s="211"/>
      <c r="V141" s="211"/>
      <c r="W141" s="211"/>
      <c r="X141" s="211"/>
      <c r="Y141" s="211"/>
      <c r="Z141" s="211"/>
      <c r="AA141" s="217"/>
      <c r="AT141" s="218" t="s">
        <v>217</v>
      </c>
      <c r="AU141" s="218" t="s">
        <v>124</v>
      </c>
      <c r="AV141" s="215" t="s">
        <v>124</v>
      </c>
      <c r="AW141" s="215" t="s">
        <v>34</v>
      </c>
      <c r="AX141" s="215" t="s">
        <v>22</v>
      </c>
      <c r="AY141" s="218" t="s">
        <v>155</v>
      </c>
    </row>
    <row r="142" spans="2:65" s="110" customFormat="1" ht="31.5" customHeight="1">
      <c r="B142" s="111"/>
      <c r="C142" s="188" t="s">
        <v>176</v>
      </c>
      <c r="D142" s="188" t="s">
        <v>156</v>
      </c>
      <c r="E142" s="189" t="s">
        <v>1109</v>
      </c>
      <c r="F142" s="316" t="s">
        <v>1110</v>
      </c>
      <c r="G142" s="316"/>
      <c r="H142" s="316"/>
      <c r="I142" s="316"/>
      <c r="J142" s="190" t="s">
        <v>214</v>
      </c>
      <c r="K142" s="191">
        <v>12.504</v>
      </c>
      <c r="L142" s="317"/>
      <c r="M142" s="317"/>
      <c r="N142" s="318">
        <f>ROUND(L142*K142,2)</f>
        <v>0</v>
      </c>
      <c r="O142" s="318"/>
      <c r="P142" s="318"/>
      <c r="Q142" s="318"/>
      <c r="R142" s="115"/>
      <c r="T142" s="192" t="s">
        <v>5</v>
      </c>
      <c r="U142" s="193" t="s">
        <v>41</v>
      </c>
      <c r="V142" s="194">
        <v>0.338</v>
      </c>
      <c r="W142" s="194">
        <f>V142*K142</f>
        <v>4.226352</v>
      </c>
      <c r="X142" s="194">
        <v>0</v>
      </c>
      <c r="Y142" s="194">
        <f>X142*K142</f>
        <v>0</v>
      </c>
      <c r="Z142" s="194">
        <v>0</v>
      </c>
      <c r="AA142" s="195">
        <f>Z142*K142</f>
        <v>0</v>
      </c>
      <c r="AR142" s="100" t="s">
        <v>169</v>
      </c>
      <c r="AT142" s="100" t="s">
        <v>156</v>
      </c>
      <c r="AU142" s="100" t="s">
        <v>124</v>
      </c>
      <c r="AY142" s="100" t="s">
        <v>155</v>
      </c>
      <c r="BE142" s="196">
        <f>IF(U142="základní",N142,0)</f>
        <v>0</v>
      </c>
      <c r="BF142" s="196">
        <f>IF(U142="snížená",N142,0)</f>
        <v>0</v>
      </c>
      <c r="BG142" s="196">
        <f>IF(U142="zákl. přenesená",N142,0)</f>
        <v>0</v>
      </c>
      <c r="BH142" s="196">
        <f>IF(U142="sníž. přenesená",N142,0)</f>
        <v>0</v>
      </c>
      <c r="BI142" s="196">
        <f>IF(U142="nulová",N142,0)</f>
        <v>0</v>
      </c>
      <c r="BJ142" s="100" t="s">
        <v>22</v>
      </c>
      <c r="BK142" s="196">
        <f>ROUND(L142*K142,2)</f>
        <v>0</v>
      </c>
      <c r="BL142" s="100" t="s">
        <v>169</v>
      </c>
      <c r="BM142" s="100" t="s">
        <v>1111</v>
      </c>
    </row>
    <row r="143" spans="2:65" s="110" customFormat="1" ht="31.5" customHeight="1">
      <c r="B143" s="111"/>
      <c r="C143" s="188" t="s">
        <v>235</v>
      </c>
      <c r="D143" s="188" t="s">
        <v>156</v>
      </c>
      <c r="E143" s="189" t="s">
        <v>1112</v>
      </c>
      <c r="F143" s="316" t="s">
        <v>1113</v>
      </c>
      <c r="G143" s="316"/>
      <c r="H143" s="316"/>
      <c r="I143" s="316"/>
      <c r="J143" s="190" t="s">
        <v>477</v>
      </c>
      <c r="K143" s="191">
        <v>36</v>
      </c>
      <c r="L143" s="317"/>
      <c r="M143" s="317"/>
      <c r="N143" s="318">
        <f>ROUND(L143*K143,2)</f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0.379</v>
      </c>
      <c r="W143" s="194">
        <f>V143*K143</f>
        <v>13.644</v>
      </c>
      <c r="X143" s="194">
        <v>0.11046</v>
      </c>
      <c r="Y143" s="194">
        <f>X143*K143</f>
        <v>3.97656</v>
      </c>
      <c r="Z143" s="194">
        <v>0</v>
      </c>
      <c r="AA143" s="195">
        <f>Z143*K143</f>
        <v>0</v>
      </c>
      <c r="AR143" s="100" t="s">
        <v>169</v>
      </c>
      <c r="AT143" s="100" t="s">
        <v>156</v>
      </c>
      <c r="AU143" s="100" t="s">
        <v>124</v>
      </c>
      <c r="AY143" s="100" t="s">
        <v>155</v>
      </c>
      <c r="BE143" s="196">
        <f>IF(U143="základní",N143,0)</f>
        <v>0</v>
      </c>
      <c r="BF143" s="196">
        <f>IF(U143="snížená",N143,0)</f>
        <v>0</v>
      </c>
      <c r="BG143" s="196">
        <f>IF(U143="zákl. přenesená",N143,0)</f>
        <v>0</v>
      </c>
      <c r="BH143" s="196">
        <f>IF(U143="sníž. přenesená",N143,0)</f>
        <v>0</v>
      </c>
      <c r="BI143" s="196">
        <f>IF(U143="nulová",N143,0)</f>
        <v>0</v>
      </c>
      <c r="BJ143" s="100" t="s">
        <v>22</v>
      </c>
      <c r="BK143" s="196">
        <f>ROUND(L143*K143,2)</f>
        <v>0</v>
      </c>
      <c r="BL143" s="100" t="s">
        <v>169</v>
      </c>
      <c r="BM143" s="100" t="s">
        <v>1114</v>
      </c>
    </row>
    <row r="144" spans="2:51" s="206" customFormat="1" ht="22.5" customHeight="1">
      <c r="B144" s="201"/>
      <c r="C144" s="202"/>
      <c r="D144" s="202"/>
      <c r="E144" s="203" t="s">
        <v>5</v>
      </c>
      <c r="F144" s="342" t="s">
        <v>1098</v>
      </c>
      <c r="G144" s="343"/>
      <c r="H144" s="343"/>
      <c r="I144" s="343"/>
      <c r="J144" s="202"/>
      <c r="K144" s="204" t="s">
        <v>5</v>
      </c>
      <c r="L144" s="244"/>
      <c r="M144" s="244"/>
      <c r="N144" s="202"/>
      <c r="O144" s="202"/>
      <c r="P144" s="202"/>
      <c r="Q144" s="202"/>
      <c r="R144" s="205"/>
      <c r="T144" s="207"/>
      <c r="U144" s="202"/>
      <c r="V144" s="202"/>
      <c r="W144" s="202"/>
      <c r="X144" s="202"/>
      <c r="Y144" s="202"/>
      <c r="Z144" s="202"/>
      <c r="AA144" s="208"/>
      <c r="AT144" s="209" t="s">
        <v>217</v>
      </c>
      <c r="AU144" s="209" t="s">
        <v>124</v>
      </c>
      <c r="AV144" s="206" t="s">
        <v>22</v>
      </c>
      <c r="AW144" s="206" t="s">
        <v>34</v>
      </c>
      <c r="AX144" s="206" t="s">
        <v>76</v>
      </c>
      <c r="AY144" s="209" t="s">
        <v>155</v>
      </c>
    </row>
    <row r="145" spans="2:51" s="215" customFormat="1" ht="22.5" customHeight="1">
      <c r="B145" s="210"/>
      <c r="C145" s="211"/>
      <c r="D145" s="211"/>
      <c r="E145" s="212" t="s">
        <v>5</v>
      </c>
      <c r="F145" s="347" t="s">
        <v>1115</v>
      </c>
      <c r="G145" s="348"/>
      <c r="H145" s="348"/>
      <c r="I145" s="348"/>
      <c r="J145" s="211"/>
      <c r="K145" s="213">
        <v>36</v>
      </c>
      <c r="L145" s="245"/>
      <c r="M145" s="245"/>
      <c r="N145" s="211"/>
      <c r="O145" s="211"/>
      <c r="P145" s="211"/>
      <c r="Q145" s="211"/>
      <c r="R145" s="214"/>
      <c r="T145" s="216"/>
      <c r="U145" s="211"/>
      <c r="V145" s="211"/>
      <c r="W145" s="211"/>
      <c r="X145" s="211"/>
      <c r="Y145" s="211"/>
      <c r="Z145" s="211"/>
      <c r="AA145" s="217"/>
      <c r="AT145" s="218" t="s">
        <v>217</v>
      </c>
      <c r="AU145" s="218" t="s">
        <v>124</v>
      </c>
      <c r="AV145" s="215" t="s">
        <v>124</v>
      </c>
      <c r="AW145" s="215" t="s">
        <v>34</v>
      </c>
      <c r="AX145" s="215" t="s">
        <v>22</v>
      </c>
      <c r="AY145" s="218" t="s">
        <v>155</v>
      </c>
    </row>
    <row r="146" spans="2:65" s="110" customFormat="1" ht="22.5" customHeight="1">
      <c r="B146" s="111"/>
      <c r="C146" s="188" t="s">
        <v>239</v>
      </c>
      <c r="D146" s="188" t="s">
        <v>156</v>
      </c>
      <c r="E146" s="189" t="s">
        <v>1116</v>
      </c>
      <c r="F146" s="316" t="s">
        <v>1117</v>
      </c>
      <c r="G146" s="316"/>
      <c r="H146" s="316"/>
      <c r="I146" s="316"/>
      <c r="J146" s="190" t="s">
        <v>214</v>
      </c>
      <c r="K146" s="191">
        <v>5.94</v>
      </c>
      <c r="L146" s="317"/>
      <c r="M146" s="317"/>
      <c r="N146" s="318">
        <f>ROUND(L146*K146,2)</f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0.839</v>
      </c>
      <c r="W146" s="194">
        <f>V146*K146</f>
        <v>4.98366</v>
      </c>
      <c r="X146" s="194">
        <v>0.00658</v>
      </c>
      <c r="Y146" s="194">
        <f>X146*K146</f>
        <v>0.0390852</v>
      </c>
      <c r="Z146" s="194">
        <v>0</v>
      </c>
      <c r="AA146" s="195">
        <f>Z146*K146</f>
        <v>0</v>
      </c>
      <c r="AR146" s="100" t="s">
        <v>169</v>
      </c>
      <c r="AT146" s="100" t="s">
        <v>156</v>
      </c>
      <c r="AU146" s="100" t="s">
        <v>124</v>
      </c>
      <c r="AY146" s="100" t="s">
        <v>155</v>
      </c>
      <c r="BE146" s="196">
        <f>IF(U146="základní",N146,0)</f>
        <v>0</v>
      </c>
      <c r="BF146" s="196">
        <f>IF(U146="snížená",N146,0)</f>
        <v>0</v>
      </c>
      <c r="BG146" s="196">
        <f>IF(U146="zákl. přenesená",N146,0)</f>
        <v>0</v>
      </c>
      <c r="BH146" s="196">
        <f>IF(U146="sníž. přenesená",N146,0)</f>
        <v>0</v>
      </c>
      <c r="BI146" s="196">
        <f>IF(U146="nulová",N146,0)</f>
        <v>0</v>
      </c>
      <c r="BJ146" s="100" t="s">
        <v>22</v>
      </c>
      <c r="BK146" s="196">
        <f>ROUND(L146*K146,2)</f>
        <v>0</v>
      </c>
      <c r="BL146" s="100" t="s">
        <v>169</v>
      </c>
      <c r="BM146" s="100" t="s">
        <v>1118</v>
      </c>
    </row>
    <row r="147" spans="2:51" s="206" customFormat="1" ht="22.5" customHeight="1">
      <c r="B147" s="201"/>
      <c r="C147" s="202"/>
      <c r="D147" s="202"/>
      <c r="E147" s="203" t="s">
        <v>5</v>
      </c>
      <c r="F147" s="342" t="s">
        <v>1098</v>
      </c>
      <c r="G147" s="343"/>
      <c r="H147" s="343"/>
      <c r="I147" s="343"/>
      <c r="J147" s="202"/>
      <c r="K147" s="204" t="s">
        <v>5</v>
      </c>
      <c r="L147" s="244"/>
      <c r="M147" s="244"/>
      <c r="N147" s="202"/>
      <c r="O147" s="202"/>
      <c r="P147" s="202"/>
      <c r="Q147" s="202"/>
      <c r="R147" s="205"/>
      <c r="T147" s="207"/>
      <c r="U147" s="202"/>
      <c r="V147" s="202"/>
      <c r="W147" s="202"/>
      <c r="X147" s="202"/>
      <c r="Y147" s="202"/>
      <c r="Z147" s="202"/>
      <c r="AA147" s="208"/>
      <c r="AT147" s="209" t="s">
        <v>217</v>
      </c>
      <c r="AU147" s="209" t="s">
        <v>124</v>
      </c>
      <c r="AV147" s="206" t="s">
        <v>22</v>
      </c>
      <c r="AW147" s="206" t="s">
        <v>34</v>
      </c>
      <c r="AX147" s="206" t="s">
        <v>76</v>
      </c>
      <c r="AY147" s="209" t="s">
        <v>155</v>
      </c>
    </row>
    <row r="148" spans="2:51" s="215" customFormat="1" ht="22.5" customHeight="1">
      <c r="B148" s="210"/>
      <c r="C148" s="211"/>
      <c r="D148" s="211"/>
      <c r="E148" s="212" t="s">
        <v>5</v>
      </c>
      <c r="F148" s="347" t="s">
        <v>1119</v>
      </c>
      <c r="G148" s="348"/>
      <c r="H148" s="348"/>
      <c r="I148" s="348"/>
      <c r="J148" s="211"/>
      <c r="K148" s="213">
        <v>5.94</v>
      </c>
      <c r="L148" s="245"/>
      <c r="M148" s="245"/>
      <c r="N148" s="211"/>
      <c r="O148" s="211"/>
      <c r="P148" s="211"/>
      <c r="Q148" s="211"/>
      <c r="R148" s="214"/>
      <c r="T148" s="216"/>
      <c r="U148" s="211"/>
      <c r="V148" s="211"/>
      <c r="W148" s="211"/>
      <c r="X148" s="211"/>
      <c r="Y148" s="211"/>
      <c r="Z148" s="211"/>
      <c r="AA148" s="217"/>
      <c r="AT148" s="218" t="s">
        <v>217</v>
      </c>
      <c r="AU148" s="218" t="s">
        <v>124</v>
      </c>
      <c r="AV148" s="215" t="s">
        <v>124</v>
      </c>
      <c r="AW148" s="215" t="s">
        <v>34</v>
      </c>
      <c r="AX148" s="215" t="s">
        <v>22</v>
      </c>
      <c r="AY148" s="218" t="s">
        <v>155</v>
      </c>
    </row>
    <row r="149" spans="2:65" s="110" customFormat="1" ht="31.5" customHeight="1">
      <c r="B149" s="111"/>
      <c r="C149" s="188" t="s">
        <v>243</v>
      </c>
      <c r="D149" s="188" t="s">
        <v>156</v>
      </c>
      <c r="E149" s="189" t="s">
        <v>1120</v>
      </c>
      <c r="F149" s="316" t="s">
        <v>1121</v>
      </c>
      <c r="G149" s="316"/>
      <c r="H149" s="316"/>
      <c r="I149" s="316"/>
      <c r="J149" s="190" t="s">
        <v>214</v>
      </c>
      <c r="K149" s="191">
        <v>5.544</v>
      </c>
      <c r="L149" s="317"/>
      <c r="M149" s="317"/>
      <c r="N149" s="318">
        <f>ROUND(L149*K149,2)</f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0.26</v>
      </c>
      <c r="W149" s="194">
        <f>V149*K149</f>
        <v>1.44144</v>
      </c>
      <c r="X149" s="194">
        <v>0</v>
      </c>
      <c r="Y149" s="194">
        <f>X149*K149</f>
        <v>0</v>
      </c>
      <c r="Z149" s="194">
        <v>0</v>
      </c>
      <c r="AA149" s="195">
        <f>Z149*K149</f>
        <v>0</v>
      </c>
      <c r="AR149" s="100" t="s">
        <v>169</v>
      </c>
      <c r="AT149" s="100" t="s">
        <v>156</v>
      </c>
      <c r="AU149" s="100" t="s">
        <v>124</v>
      </c>
      <c r="AY149" s="100" t="s">
        <v>155</v>
      </c>
      <c r="BE149" s="196">
        <f>IF(U149="základní",N149,0)</f>
        <v>0</v>
      </c>
      <c r="BF149" s="196">
        <f>IF(U149="snížená",N149,0)</f>
        <v>0</v>
      </c>
      <c r="BG149" s="196">
        <f>IF(U149="zákl. přenesená",N149,0)</f>
        <v>0</v>
      </c>
      <c r="BH149" s="196">
        <f>IF(U149="sníž. přenesená",N149,0)</f>
        <v>0</v>
      </c>
      <c r="BI149" s="196">
        <f>IF(U149="nulová",N149,0)</f>
        <v>0</v>
      </c>
      <c r="BJ149" s="100" t="s">
        <v>22</v>
      </c>
      <c r="BK149" s="196">
        <f>ROUND(L149*K149,2)</f>
        <v>0</v>
      </c>
      <c r="BL149" s="100" t="s">
        <v>169</v>
      </c>
      <c r="BM149" s="100" t="s">
        <v>1122</v>
      </c>
    </row>
    <row r="150" spans="2:63" s="180" customFormat="1" ht="29.85" customHeight="1">
      <c r="B150" s="176"/>
      <c r="C150" s="177"/>
      <c r="D150" s="187" t="s">
        <v>190</v>
      </c>
      <c r="E150" s="187"/>
      <c r="F150" s="187"/>
      <c r="G150" s="187"/>
      <c r="H150" s="187"/>
      <c r="I150" s="187"/>
      <c r="J150" s="187"/>
      <c r="K150" s="187"/>
      <c r="L150" s="200"/>
      <c r="M150" s="200"/>
      <c r="N150" s="314">
        <f>BK150</f>
        <v>0</v>
      </c>
      <c r="O150" s="315"/>
      <c r="P150" s="315"/>
      <c r="Q150" s="315"/>
      <c r="R150" s="179"/>
      <c r="T150" s="181"/>
      <c r="U150" s="177"/>
      <c r="V150" s="177"/>
      <c r="W150" s="182">
        <f>SUM(W151:W159)</f>
        <v>27.580482999999997</v>
      </c>
      <c r="X150" s="177"/>
      <c r="Y150" s="182">
        <f>SUM(Y151:Y159)</f>
        <v>0</v>
      </c>
      <c r="Z150" s="177"/>
      <c r="AA150" s="183">
        <f>SUM(AA151:AA159)</f>
        <v>3.1898999999999997</v>
      </c>
      <c r="AR150" s="184" t="s">
        <v>22</v>
      </c>
      <c r="AT150" s="185" t="s">
        <v>75</v>
      </c>
      <c r="AU150" s="185" t="s">
        <v>22</v>
      </c>
      <c r="AY150" s="184" t="s">
        <v>155</v>
      </c>
      <c r="BK150" s="186">
        <f>SUM(BK151:BK159)</f>
        <v>0</v>
      </c>
    </row>
    <row r="151" spans="2:65" s="110" customFormat="1" ht="31.5" customHeight="1">
      <c r="B151" s="111"/>
      <c r="C151" s="188" t="s">
        <v>254</v>
      </c>
      <c r="D151" s="188" t="s">
        <v>156</v>
      </c>
      <c r="E151" s="189" t="s">
        <v>538</v>
      </c>
      <c r="F151" s="316" t="s">
        <v>539</v>
      </c>
      <c r="G151" s="316"/>
      <c r="H151" s="316"/>
      <c r="I151" s="316"/>
      <c r="J151" s="190" t="s">
        <v>276</v>
      </c>
      <c r="K151" s="191">
        <v>1.519</v>
      </c>
      <c r="L151" s="317"/>
      <c r="M151" s="317"/>
      <c r="N151" s="318">
        <f>ROUND(L151*K151,2)</f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18.157</v>
      </c>
      <c r="W151" s="194">
        <f>V151*K151</f>
        <v>27.580482999999997</v>
      </c>
      <c r="X151" s="194">
        <v>0</v>
      </c>
      <c r="Y151" s="194">
        <f>X151*K151</f>
        <v>0</v>
      </c>
      <c r="Z151" s="194">
        <v>2.1</v>
      </c>
      <c r="AA151" s="195">
        <f>Z151*K151</f>
        <v>3.1898999999999997</v>
      </c>
      <c r="AR151" s="100" t="s">
        <v>169</v>
      </c>
      <c r="AT151" s="100" t="s">
        <v>156</v>
      </c>
      <c r="AU151" s="100" t="s">
        <v>124</v>
      </c>
      <c r="AY151" s="100" t="s">
        <v>155</v>
      </c>
      <c r="BE151" s="196">
        <f>IF(U151="základní",N151,0)</f>
        <v>0</v>
      </c>
      <c r="BF151" s="196">
        <f>IF(U151="snížená",N151,0)</f>
        <v>0</v>
      </c>
      <c r="BG151" s="196">
        <f>IF(U151="zákl. přenesená",N151,0)</f>
        <v>0</v>
      </c>
      <c r="BH151" s="196">
        <f>IF(U151="sníž. přenesená",N151,0)</f>
        <v>0</v>
      </c>
      <c r="BI151" s="196">
        <f>IF(U151="nulová",N151,0)</f>
        <v>0</v>
      </c>
      <c r="BJ151" s="100" t="s">
        <v>22</v>
      </c>
      <c r="BK151" s="196">
        <f>ROUND(L151*K151,2)</f>
        <v>0</v>
      </c>
      <c r="BL151" s="100" t="s">
        <v>169</v>
      </c>
      <c r="BM151" s="100" t="s">
        <v>540</v>
      </c>
    </row>
    <row r="152" spans="2:51" s="206" customFormat="1" ht="22.5" customHeight="1">
      <c r="B152" s="201"/>
      <c r="C152" s="202"/>
      <c r="D152" s="202"/>
      <c r="E152" s="203" t="s">
        <v>5</v>
      </c>
      <c r="F152" s="342" t="s">
        <v>216</v>
      </c>
      <c r="G152" s="343"/>
      <c r="H152" s="343"/>
      <c r="I152" s="343"/>
      <c r="J152" s="202"/>
      <c r="K152" s="204" t="s">
        <v>5</v>
      </c>
      <c r="L152" s="244"/>
      <c r="M152" s="244"/>
      <c r="N152" s="202"/>
      <c r="O152" s="202"/>
      <c r="P152" s="202"/>
      <c r="Q152" s="202"/>
      <c r="R152" s="205"/>
      <c r="T152" s="207"/>
      <c r="U152" s="202"/>
      <c r="V152" s="202"/>
      <c r="W152" s="202"/>
      <c r="X152" s="202"/>
      <c r="Y152" s="202"/>
      <c r="Z152" s="202"/>
      <c r="AA152" s="208"/>
      <c r="AT152" s="209" t="s">
        <v>217</v>
      </c>
      <c r="AU152" s="209" t="s">
        <v>124</v>
      </c>
      <c r="AV152" s="206" t="s">
        <v>22</v>
      </c>
      <c r="AW152" s="206" t="s">
        <v>34</v>
      </c>
      <c r="AX152" s="206" t="s">
        <v>76</v>
      </c>
      <c r="AY152" s="209" t="s">
        <v>155</v>
      </c>
    </row>
    <row r="153" spans="2:51" s="215" customFormat="1" ht="22.5" customHeight="1">
      <c r="B153" s="210"/>
      <c r="C153" s="211"/>
      <c r="D153" s="211"/>
      <c r="E153" s="212" t="s">
        <v>5</v>
      </c>
      <c r="F153" s="347" t="s">
        <v>1123</v>
      </c>
      <c r="G153" s="348"/>
      <c r="H153" s="348"/>
      <c r="I153" s="348"/>
      <c r="J153" s="211"/>
      <c r="K153" s="213">
        <v>1.519</v>
      </c>
      <c r="L153" s="245"/>
      <c r="M153" s="245"/>
      <c r="N153" s="211"/>
      <c r="O153" s="211"/>
      <c r="P153" s="211"/>
      <c r="Q153" s="211"/>
      <c r="R153" s="214"/>
      <c r="T153" s="216"/>
      <c r="U153" s="211"/>
      <c r="V153" s="211"/>
      <c r="W153" s="211"/>
      <c r="X153" s="211"/>
      <c r="Y153" s="211"/>
      <c r="Z153" s="211"/>
      <c r="AA153" s="217"/>
      <c r="AT153" s="218" t="s">
        <v>217</v>
      </c>
      <c r="AU153" s="218" t="s">
        <v>124</v>
      </c>
      <c r="AV153" s="215" t="s">
        <v>124</v>
      </c>
      <c r="AW153" s="215" t="s">
        <v>34</v>
      </c>
      <c r="AX153" s="215" t="s">
        <v>76</v>
      </c>
      <c r="AY153" s="218" t="s">
        <v>155</v>
      </c>
    </row>
    <row r="154" spans="2:51" s="224" customFormat="1" ht="22.5" customHeight="1">
      <c r="B154" s="219"/>
      <c r="C154" s="220"/>
      <c r="D154" s="220"/>
      <c r="E154" s="221" t="s">
        <v>5</v>
      </c>
      <c r="F154" s="336" t="s">
        <v>222</v>
      </c>
      <c r="G154" s="337"/>
      <c r="H154" s="337"/>
      <c r="I154" s="337"/>
      <c r="J154" s="220"/>
      <c r="K154" s="222">
        <v>1.519</v>
      </c>
      <c r="L154" s="246"/>
      <c r="M154" s="246"/>
      <c r="N154" s="220"/>
      <c r="O154" s="220"/>
      <c r="P154" s="220"/>
      <c r="Q154" s="220"/>
      <c r="R154" s="223"/>
      <c r="T154" s="225"/>
      <c r="U154" s="220"/>
      <c r="V154" s="220"/>
      <c r="W154" s="220"/>
      <c r="X154" s="220"/>
      <c r="Y154" s="220"/>
      <c r="Z154" s="220"/>
      <c r="AA154" s="226"/>
      <c r="AT154" s="227" t="s">
        <v>217</v>
      </c>
      <c r="AU154" s="227" t="s">
        <v>124</v>
      </c>
      <c r="AV154" s="224" t="s">
        <v>169</v>
      </c>
      <c r="AW154" s="224" t="s">
        <v>34</v>
      </c>
      <c r="AX154" s="224" t="s">
        <v>22</v>
      </c>
      <c r="AY154" s="227" t="s">
        <v>155</v>
      </c>
    </row>
    <row r="155" spans="2:65" s="110" customFormat="1" ht="22.5" customHeight="1">
      <c r="B155" s="111"/>
      <c r="C155" s="188" t="s">
        <v>260</v>
      </c>
      <c r="D155" s="188" t="s">
        <v>156</v>
      </c>
      <c r="E155" s="189" t="s">
        <v>551</v>
      </c>
      <c r="F155" s="316" t="s">
        <v>552</v>
      </c>
      <c r="G155" s="316"/>
      <c r="H155" s="316"/>
      <c r="I155" s="316"/>
      <c r="J155" s="190" t="s">
        <v>263</v>
      </c>
      <c r="K155" s="191">
        <v>3.19</v>
      </c>
      <c r="L155" s="317"/>
      <c r="M155" s="317"/>
      <c r="N155" s="318">
        <f>ROUND(L155*K155,2)</f>
        <v>0</v>
      </c>
      <c r="O155" s="318"/>
      <c r="P155" s="318"/>
      <c r="Q155" s="318"/>
      <c r="R155" s="115"/>
      <c r="T155" s="192" t="s">
        <v>5</v>
      </c>
      <c r="U155" s="193" t="s">
        <v>41</v>
      </c>
      <c r="V155" s="194">
        <v>0</v>
      </c>
      <c r="W155" s="194">
        <f>V155*K155</f>
        <v>0</v>
      </c>
      <c r="X155" s="194">
        <v>0</v>
      </c>
      <c r="Y155" s="194">
        <f>X155*K155</f>
        <v>0</v>
      </c>
      <c r="Z155" s="194">
        <v>0</v>
      </c>
      <c r="AA155" s="195">
        <f>Z155*K155</f>
        <v>0</v>
      </c>
      <c r="AR155" s="100" t="s">
        <v>169</v>
      </c>
      <c r="AT155" s="100" t="s">
        <v>156</v>
      </c>
      <c r="AU155" s="100" t="s">
        <v>124</v>
      </c>
      <c r="AY155" s="100" t="s">
        <v>155</v>
      </c>
      <c r="BE155" s="196">
        <f>IF(U155="základní",N155,0)</f>
        <v>0</v>
      </c>
      <c r="BF155" s="196">
        <f>IF(U155="snížená",N155,0)</f>
        <v>0</v>
      </c>
      <c r="BG155" s="196">
        <f>IF(U155="zákl. přenesená",N155,0)</f>
        <v>0</v>
      </c>
      <c r="BH155" s="196">
        <f>IF(U155="sníž. přenesená",N155,0)</f>
        <v>0</v>
      </c>
      <c r="BI155" s="196">
        <f>IF(U155="nulová",N155,0)</f>
        <v>0</v>
      </c>
      <c r="BJ155" s="100" t="s">
        <v>22</v>
      </c>
      <c r="BK155" s="196">
        <f>ROUND(L155*K155,2)</f>
        <v>0</v>
      </c>
      <c r="BL155" s="100" t="s">
        <v>169</v>
      </c>
      <c r="BM155" s="100" t="s">
        <v>553</v>
      </c>
    </row>
    <row r="156" spans="2:65" s="110" customFormat="1" ht="22.5" customHeight="1">
      <c r="B156" s="111"/>
      <c r="C156" s="188" t="s">
        <v>266</v>
      </c>
      <c r="D156" s="188" t="s">
        <v>156</v>
      </c>
      <c r="E156" s="189" t="s">
        <v>555</v>
      </c>
      <c r="F156" s="316" t="s">
        <v>556</v>
      </c>
      <c r="G156" s="316"/>
      <c r="H156" s="316"/>
      <c r="I156" s="316"/>
      <c r="J156" s="190" t="s">
        <v>263</v>
      </c>
      <c r="K156" s="191">
        <v>28.71</v>
      </c>
      <c r="L156" s="317"/>
      <c r="M156" s="317"/>
      <c r="N156" s="318">
        <f>ROUND(L156*K156,2)</f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</v>
      </c>
      <c r="W156" s="194">
        <f>V156*K156</f>
        <v>0</v>
      </c>
      <c r="X156" s="194">
        <v>0</v>
      </c>
      <c r="Y156" s="194">
        <f>X156*K156</f>
        <v>0</v>
      </c>
      <c r="Z156" s="194">
        <v>0</v>
      </c>
      <c r="AA156" s="195">
        <f>Z156*K156</f>
        <v>0</v>
      </c>
      <c r="AR156" s="100" t="s">
        <v>169</v>
      </c>
      <c r="AT156" s="100" t="s">
        <v>156</v>
      </c>
      <c r="AU156" s="100" t="s">
        <v>124</v>
      </c>
      <c r="AY156" s="100" t="s">
        <v>155</v>
      </c>
      <c r="BE156" s="196">
        <f>IF(U156="základní",N156,0)</f>
        <v>0</v>
      </c>
      <c r="BF156" s="196">
        <f>IF(U156="snížená",N156,0)</f>
        <v>0</v>
      </c>
      <c r="BG156" s="196">
        <f>IF(U156="zákl. přenesená",N156,0)</f>
        <v>0</v>
      </c>
      <c r="BH156" s="196">
        <f>IF(U156="sníž. přenesená",N156,0)</f>
        <v>0</v>
      </c>
      <c r="BI156" s="196">
        <f>IF(U156="nulová",N156,0)</f>
        <v>0</v>
      </c>
      <c r="BJ156" s="100" t="s">
        <v>22</v>
      </c>
      <c r="BK156" s="196">
        <f>ROUND(L156*K156,2)</f>
        <v>0</v>
      </c>
      <c r="BL156" s="100" t="s">
        <v>169</v>
      </c>
      <c r="BM156" s="100" t="s">
        <v>557</v>
      </c>
    </row>
    <row r="157" spans="2:47" s="110" customFormat="1" ht="22.5" customHeight="1">
      <c r="B157" s="111"/>
      <c r="C157" s="112"/>
      <c r="D157" s="112"/>
      <c r="E157" s="112"/>
      <c r="F157" s="338" t="s">
        <v>558</v>
      </c>
      <c r="G157" s="339"/>
      <c r="H157" s="339"/>
      <c r="I157" s="339"/>
      <c r="J157" s="112"/>
      <c r="K157" s="112"/>
      <c r="L157" s="247"/>
      <c r="M157" s="247"/>
      <c r="N157" s="112"/>
      <c r="O157" s="112"/>
      <c r="P157" s="112"/>
      <c r="Q157" s="112"/>
      <c r="R157" s="115"/>
      <c r="T157" s="233"/>
      <c r="U157" s="112"/>
      <c r="V157" s="112"/>
      <c r="W157" s="112"/>
      <c r="X157" s="112"/>
      <c r="Y157" s="112"/>
      <c r="Z157" s="112"/>
      <c r="AA157" s="234"/>
      <c r="AT157" s="100" t="s">
        <v>559</v>
      </c>
      <c r="AU157" s="100" t="s">
        <v>124</v>
      </c>
    </row>
    <row r="158" spans="2:65" s="110" customFormat="1" ht="31.5" customHeight="1">
      <c r="B158" s="111"/>
      <c r="C158" s="188" t="s">
        <v>270</v>
      </c>
      <c r="D158" s="188" t="s">
        <v>156</v>
      </c>
      <c r="E158" s="189" t="s">
        <v>561</v>
      </c>
      <c r="F158" s="316" t="s">
        <v>562</v>
      </c>
      <c r="G158" s="316"/>
      <c r="H158" s="316"/>
      <c r="I158" s="316"/>
      <c r="J158" s="190" t="s">
        <v>263</v>
      </c>
      <c r="K158" s="191">
        <v>3.19</v>
      </c>
      <c r="L158" s="317"/>
      <c r="M158" s="317"/>
      <c r="N158" s="318">
        <f>ROUND(L158*K158,2)</f>
        <v>0</v>
      </c>
      <c r="O158" s="318"/>
      <c r="P158" s="318"/>
      <c r="Q158" s="318"/>
      <c r="R158" s="115"/>
      <c r="T158" s="192" t="s">
        <v>5</v>
      </c>
      <c r="U158" s="193" t="s">
        <v>41</v>
      </c>
      <c r="V158" s="194">
        <v>0</v>
      </c>
      <c r="W158" s="194">
        <f>V158*K158</f>
        <v>0</v>
      </c>
      <c r="X158" s="194">
        <v>0</v>
      </c>
      <c r="Y158" s="194">
        <f>X158*K158</f>
        <v>0</v>
      </c>
      <c r="Z158" s="194">
        <v>0</v>
      </c>
      <c r="AA158" s="195">
        <f>Z158*K158</f>
        <v>0</v>
      </c>
      <c r="AR158" s="100" t="s">
        <v>169</v>
      </c>
      <c r="AT158" s="100" t="s">
        <v>156</v>
      </c>
      <c r="AU158" s="100" t="s">
        <v>124</v>
      </c>
      <c r="AY158" s="100" t="s">
        <v>155</v>
      </c>
      <c r="BE158" s="196">
        <f>IF(U158="základní",N158,0)</f>
        <v>0</v>
      </c>
      <c r="BF158" s="196">
        <f>IF(U158="snížená",N158,0)</f>
        <v>0</v>
      </c>
      <c r="BG158" s="196">
        <f>IF(U158="zákl. přenesená",N158,0)</f>
        <v>0</v>
      </c>
      <c r="BH158" s="196">
        <f>IF(U158="sníž. přenesená",N158,0)</f>
        <v>0</v>
      </c>
      <c r="BI158" s="196">
        <f>IF(U158="nulová",N158,0)</f>
        <v>0</v>
      </c>
      <c r="BJ158" s="100" t="s">
        <v>22</v>
      </c>
      <c r="BK158" s="196">
        <f>ROUND(L158*K158,2)</f>
        <v>0</v>
      </c>
      <c r="BL158" s="100" t="s">
        <v>169</v>
      </c>
      <c r="BM158" s="100" t="s">
        <v>563</v>
      </c>
    </row>
    <row r="159" spans="2:65" s="110" customFormat="1" ht="22.5" customHeight="1">
      <c r="B159" s="111"/>
      <c r="C159" s="188" t="s">
        <v>11</v>
      </c>
      <c r="D159" s="188" t="s">
        <v>156</v>
      </c>
      <c r="E159" s="189" t="s">
        <v>565</v>
      </c>
      <c r="F159" s="316" t="s">
        <v>566</v>
      </c>
      <c r="G159" s="316"/>
      <c r="H159" s="316"/>
      <c r="I159" s="316"/>
      <c r="J159" s="190" t="s">
        <v>263</v>
      </c>
      <c r="K159" s="191">
        <v>3.19</v>
      </c>
      <c r="L159" s="317"/>
      <c r="M159" s="317"/>
      <c r="N159" s="318">
        <f>ROUND(L159*K159,2)</f>
        <v>0</v>
      </c>
      <c r="O159" s="318"/>
      <c r="P159" s="318"/>
      <c r="Q159" s="318"/>
      <c r="R159" s="115"/>
      <c r="T159" s="192" t="s">
        <v>5</v>
      </c>
      <c r="U159" s="193" t="s">
        <v>41</v>
      </c>
      <c r="V159" s="194">
        <v>0</v>
      </c>
      <c r="W159" s="194">
        <f>V159*K159</f>
        <v>0</v>
      </c>
      <c r="X159" s="194">
        <v>0</v>
      </c>
      <c r="Y159" s="194">
        <f>X159*K159</f>
        <v>0</v>
      </c>
      <c r="Z159" s="194">
        <v>0</v>
      </c>
      <c r="AA159" s="195">
        <f>Z159*K159</f>
        <v>0</v>
      </c>
      <c r="AR159" s="100" t="s">
        <v>169</v>
      </c>
      <c r="AT159" s="100" t="s">
        <v>156</v>
      </c>
      <c r="AU159" s="100" t="s">
        <v>124</v>
      </c>
      <c r="AY159" s="100" t="s">
        <v>155</v>
      </c>
      <c r="BE159" s="196">
        <f>IF(U159="základní",N159,0)</f>
        <v>0</v>
      </c>
      <c r="BF159" s="196">
        <f>IF(U159="snížená",N159,0)</f>
        <v>0</v>
      </c>
      <c r="BG159" s="196">
        <f>IF(U159="zákl. přenesená",N159,0)</f>
        <v>0</v>
      </c>
      <c r="BH159" s="196">
        <f>IF(U159="sníž. přenesená",N159,0)</f>
        <v>0</v>
      </c>
      <c r="BI159" s="196">
        <f>IF(U159="nulová",N159,0)</f>
        <v>0</v>
      </c>
      <c r="BJ159" s="100" t="s">
        <v>22</v>
      </c>
      <c r="BK159" s="196">
        <f>ROUND(L159*K159,2)</f>
        <v>0</v>
      </c>
      <c r="BL159" s="100" t="s">
        <v>169</v>
      </c>
      <c r="BM159" s="100" t="s">
        <v>567</v>
      </c>
    </row>
    <row r="160" spans="2:63" s="180" customFormat="1" ht="29.85" customHeight="1">
      <c r="B160" s="176"/>
      <c r="C160" s="177"/>
      <c r="D160" s="187" t="s">
        <v>191</v>
      </c>
      <c r="E160" s="187"/>
      <c r="F160" s="187"/>
      <c r="G160" s="187"/>
      <c r="H160" s="187"/>
      <c r="I160" s="187"/>
      <c r="J160" s="187"/>
      <c r="K160" s="187"/>
      <c r="L160" s="200"/>
      <c r="M160" s="200"/>
      <c r="N160" s="314">
        <f>BK160</f>
        <v>0</v>
      </c>
      <c r="O160" s="315"/>
      <c r="P160" s="315"/>
      <c r="Q160" s="315"/>
      <c r="R160" s="179"/>
      <c r="T160" s="181"/>
      <c r="U160" s="177"/>
      <c r="V160" s="177"/>
      <c r="W160" s="182">
        <f>W161</f>
        <v>5.895472000000001</v>
      </c>
      <c r="X160" s="177"/>
      <c r="Y160" s="182">
        <f>Y161</f>
        <v>0</v>
      </c>
      <c r="Z160" s="177"/>
      <c r="AA160" s="183">
        <f>AA161</f>
        <v>0</v>
      </c>
      <c r="AR160" s="184" t="s">
        <v>22</v>
      </c>
      <c r="AT160" s="185" t="s">
        <v>75</v>
      </c>
      <c r="AU160" s="185" t="s">
        <v>22</v>
      </c>
      <c r="AY160" s="184" t="s">
        <v>155</v>
      </c>
      <c r="BK160" s="186">
        <f>BK161</f>
        <v>0</v>
      </c>
    </row>
    <row r="161" spans="2:65" s="110" customFormat="1" ht="22.5" customHeight="1">
      <c r="B161" s="111"/>
      <c r="C161" s="188" t="s">
        <v>280</v>
      </c>
      <c r="D161" s="188" t="s">
        <v>156</v>
      </c>
      <c r="E161" s="189" t="s">
        <v>569</v>
      </c>
      <c r="F161" s="316" t="s">
        <v>570</v>
      </c>
      <c r="G161" s="316"/>
      <c r="H161" s="316"/>
      <c r="I161" s="316"/>
      <c r="J161" s="190" t="s">
        <v>263</v>
      </c>
      <c r="K161" s="191">
        <v>17.974</v>
      </c>
      <c r="L161" s="317"/>
      <c r="M161" s="317"/>
      <c r="N161" s="318">
        <f>ROUND(L161*K161,2)</f>
        <v>0</v>
      </c>
      <c r="O161" s="318"/>
      <c r="P161" s="318"/>
      <c r="Q161" s="318"/>
      <c r="R161" s="115"/>
      <c r="T161" s="192" t="s">
        <v>5</v>
      </c>
      <c r="U161" s="193" t="s">
        <v>41</v>
      </c>
      <c r="V161" s="194">
        <v>0.328</v>
      </c>
      <c r="W161" s="194">
        <f>V161*K161</f>
        <v>5.895472000000001</v>
      </c>
      <c r="X161" s="194">
        <v>0</v>
      </c>
      <c r="Y161" s="194">
        <f>X161*K161</f>
        <v>0</v>
      </c>
      <c r="Z161" s="194">
        <v>0</v>
      </c>
      <c r="AA161" s="195">
        <f>Z161*K161</f>
        <v>0</v>
      </c>
      <c r="AR161" s="100" t="s">
        <v>169</v>
      </c>
      <c r="AT161" s="100" t="s">
        <v>156</v>
      </c>
      <c r="AU161" s="100" t="s">
        <v>124</v>
      </c>
      <c r="AY161" s="100" t="s">
        <v>155</v>
      </c>
      <c r="BE161" s="196">
        <f>IF(U161="základní",N161,0)</f>
        <v>0</v>
      </c>
      <c r="BF161" s="196">
        <f>IF(U161="snížená",N161,0)</f>
        <v>0</v>
      </c>
      <c r="BG161" s="196">
        <f>IF(U161="zákl. přenesená",N161,0)</f>
        <v>0</v>
      </c>
      <c r="BH161" s="196">
        <f>IF(U161="sníž. přenesená",N161,0)</f>
        <v>0</v>
      </c>
      <c r="BI161" s="196">
        <f>IF(U161="nulová",N161,0)</f>
        <v>0</v>
      </c>
      <c r="BJ161" s="100" t="s">
        <v>22</v>
      </c>
      <c r="BK161" s="196">
        <f>ROUND(L161*K161,2)</f>
        <v>0</v>
      </c>
      <c r="BL161" s="100" t="s">
        <v>169</v>
      </c>
      <c r="BM161" s="100" t="s">
        <v>571</v>
      </c>
    </row>
    <row r="162" spans="2:63" s="180" customFormat="1" ht="37.35" customHeight="1">
      <c r="B162" s="176"/>
      <c r="C162" s="177"/>
      <c r="D162" s="178" t="s">
        <v>192</v>
      </c>
      <c r="E162" s="178"/>
      <c r="F162" s="178"/>
      <c r="G162" s="178"/>
      <c r="H162" s="178"/>
      <c r="I162" s="178"/>
      <c r="J162" s="178"/>
      <c r="K162" s="178"/>
      <c r="L162" s="248"/>
      <c r="M162" s="248"/>
      <c r="N162" s="340">
        <f>BK162</f>
        <v>0</v>
      </c>
      <c r="O162" s="341"/>
      <c r="P162" s="341"/>
      <c r="Q162" s="341"/>
      <c r="R162" s="179"/>
      <c r="T162" s="181"/>
      <c r="U162" s="177"/>
      <c r="V162" s="177"/>
      <c r="W162" s="182">
        <f>W163+W171</f>
        <v>41.6853</v>
      </c>
      <c r="X162" s="177"/>
      <c r="Y162" s="182">
        <f>Y163+Y171</f>
        <v>0.48769349999999995</v>
      </c>
      <c r="Z162" s="177"/>
      <c r="AA162" s="183">
        <f>AA163+AA171</f>
        <v>0</v>
      </c>
      <c r="AR162" s="184" t="s">
        <v>124</v>
      </c>
      <c r="AT162" s="185" t="s">
        <v>75</v>
      </c>
      <c r="AU162" s="185" t="s">
        <v>76</v>
      </c>
      <c r="AY162" s="184" t="s">
        <v>155</v>
      </c>
      <c r="BK162" s="186">
        <f>BK163+BK171</f>
        <v>0</v>
      </c>
    </row>
    <row r="163" spans="2:63" s="180" customFormat="1" ht="19.9" customHeight="1">
      <c r="B163" s="176"/>
      <c r="C163" s="177"/>
      <c r="D163" s="187" t="s">
        <v>199</v>
      </c>
      <c r="E163" s="187"/>
      <c r="F163" s="187"/>
      <c r="G163" s="187"/>
      <c r="H163" s="187"/>
      <c r="I163" s="187"/>
      <c r="J163" s="187"/>
      <c r="K163" s="187"/>
      <c r="L163" s="200"/>
      <c r="M163" s="200"/>
      <c r="N163" s="300">
        <f>BK163</f>
        <v>0</v>
      </c>
      <c r="O163" s="301"/>
      <c r="P163" s="301"/>
      <c r="Q163" s="301"/>
      <c r="R163" s="179"/>
      <c r="T163" s="181"/>
      <c r="U163" s="177"/>
      <c r="V163" s="177"/>
      <c r="W163" s="182">
        <f>SUM(W164:W170)</f>
        <v>0</v>
      </c>
      <c r="X163" s="177"/>
      <c r="Y163" s="182">
        <f>SUM(Y164:Y170)</f>
        <v>0</v>
      </c>
      <c r="Z163" s="177"/>
      <c r="AA163" s="183">
        <f>SUM(AA164:AA170)</f>
        <v>0</v>
      </c>
      <c r="AR163" s="184" t="s">
        <v>124</v>
      </c>
      <c r="AT163" s="185" t="s">
        <v>75</v>
      </c>
      <c r="AU163" s="185" t="s">
        <v>22</v>
      </c>
      <c r="AY163" s="184" t="s">
        <v>155</v>
      </c>
      <c r="BK163" s="186">
        <f>SUM(BK164:BK170)</f>
        <v>0</v>
      </c>
    </row>
    <row r="164" spans="2:65" s="110" customFormat="1" ht="57" customHeight="1">
      <c r="B164" s="111"/>
      <c r="C164" s="188" t="s">
        <v>287</v>
      </c>
      <c r="D164" s="188" t="s">
        <v>156</v>
      </c>
      <c r="E164" s="189" t="s">
        <v>1124</v>
      </c>
      <c r="F164" s="316" t="s">
        <v>1125</v>
      </c>
      <c r="G164" s="316"/>
      <c r="H164" s="316"/>
      <c r="I164" s="316"/>
      <c r="J164" s="190" t="s">
        <v>477</v>
      </c>
      <c r="K164" s="191">
        <v>52.5</v>
      </c>
      <c r="L164" s="317"/>
      <c r="M164" s="317"/>
      <c r="N164" s="318">
        <f>ROUND(L164*K164,2)</f>
        <v>0</v>
      </c>
      <c r="O164" s="318"/>
      <c r="P164" s="318"/>
      <c r="Q164" s="318"/>
      <c r="R164" s="115"/>
      <c r="T164" s="192" t="s">
        <v>5</v>
      </c>
      <c r="U164" s="193" t="s">
        <v>41</v>
      </c>
      <c r="V164" s="194">
        <v>0</v>
      </c>
      <c r="W164" s="194">
        <f>V164*K164</f>
        <v>0</v>
      </c>
      <c r="X164" s="194">
        <v>0</v>
      </c>
      <c r="Y164" s="194">
        <f>X164*K164</f>
        <v>0</v>
      </c>
      <c r="Z164" s="194">
        <v>0</v>
      </c>
      <c r="AA164" s="195">
        <f>Z164*K164</f>
        <v>0</v>
      </c>
      <c r="AR164" s="100" t="s">
        <v>280</v>
      </c>
      <c r="AT164" s="100" t="s">
        <v>156</v>
      </c>
      <c r="AU164" s="100" t="s">
        <v>124</v>
      </c>
      <c r="AY164" s="100" t="s">
        <v>155</v>
      </c>
      <c r="BE164" s="196">
        <f>IF(U164="základní",N164,0)</f>
        <v>0</v>
      </c>
      <c r="BF164" s="196">
        <f>IF(U164="snížená",N164,0)</f>
        <v>0</v>
      </c>
      <c r="BG164" s="196">
        <f>IF(U164="zákl. přenesená",N164,0)</f>
        <v>0</v>
      </c>
      <c r="BH164" s="196">
        <f>IF(U164="sníž. přenesená",N164,0)</f>
        <v>0</v>
      </c>
      <c r="BI164" s="196">
        <f>IF(U164="nulová",N164,0)</f>
        <v>0</v>
      </c>
      <c r="BJ164" s="100" t="s">
        <v>22</v>
      </c>
      <c r="BK164" s="196">
        <f>ROUND(L164*K164,2)</f>
        <v>0</v>
      </c>
      <c r="BL164" s="100" t="s">
        <v>280</v>
      </c>
      <c r="BM164" s="100" t="s">
        <v>1126</v>
      </c>
    </row>
    <row r="165" spans="2:47" s="110" customFormat="1" ht="22.5" customHeight="1">
      <c r="B165" s="111"/>
      <c r="C165" s="112"/>
      <c r="D165" s="112"/>
      <c r="E165" s="112"/>
      <c r="F165" s="338" t="s">
        <v>775</v>
      </c>
      <c r="G165" s="339"/>
      <c r="H165" s="339"/>
      <c r="I165" s="339"/>
      <c r="J165" s="112"/>
      <c r="K165" s="112"/>
      <c r="L165" s="247"/>
      <c r="M165" s="247"/>
      <c r="N165" s="112"/>
      <c r="O165" s="112"/>
      <c r="P165" s="112"/>
      <c r="Q165" s="112"/>
      <c r="R165" s="115"/>
      <c r="T165" s="233"/>
      <c r="U165" s="112"/>
      <c r="V165" s="112"/>
      <c r="W165" s="112"/>
      <c r="X165" s="112"/>
      <c r="Y165" s="112"/>
      <c r="Z165" s="112"/>
      <c r="AA165" s="234"/>
      <c r="AT165" s="100" t="s">
        <v>559</v>
      </c>
      <c r="AU165" s="100" t="s">
        <v>124</v>
      </c>
    </row>
    <row r="166" spans="2:51" s="215" customFormat="1" ht="22.5" customHeight="1">
      <c r="B166" s="210"/>
      <c r="C166" s="211"/>
      <c r="D166" s="211"/>
      <c r="E166" s="212" t="s">
        <v>5</v>
      </c>
      <c r="F166" s="347" t="s">
        <v>1127</v>
      </c>
      <c r="G166" s="348"/>
      <c r="H166" s="348"/>
      <c r="I166" s="348"/>
      <c r="J166" s="211"/>
      <c r="K166" s="213">
        <v>52.5</v>
      </c>
      <c r="L166" s="245"/>
      <c r="M166" s="245"/>
      <c r="N166" s="211"/>
      <c r="O166" s="211"/>
      <c r="P166" s="211"/>
      <c r="Q166" s="211"/>
      <c r="R166" s="214"/>
      <c r="T166" s="216"/>
      <c r="U166" s="211"/>
      <c r="V166" s="211"/>
      <c r="W166" s="211"/>
      <c r="X166" s="211"/>
      <c r="Y166" s="211"/>
      <c r="Z166" s="211"/>
      <c r="AA166" s="217"/>
      <c r="AT166" s="218" t="s">
        <v>217</v>
      </c>
      <c r="AU166" s="218" t="s">
        <v>124</v>
      </c>
      <c r="AV166" s="215" t="s">
        <v>124</v>
      </c>
      <c r="AW166" s="215" t="s">
        <v>34</v>
      </c>
      <c r="AX166" s="215" t="s">
        <v>22</v>
      </c>
      <c r="AY166" s="218" t="s">
        <v>155</v>
      </c>
    </row>
    <row r="167" spans="2:65" s="110" customFormat="1" ht="57" customHeight="1">
      <c r="B167" s="111"/>
      <c r="C167" s="188" t="s">
        <v>295</v>
      </c>
      <c r="D167" s="188" t="s">
        <v>156</v>
      </c>
      <c r="E167" s="189" t="s">
        <v>1128</v>
      </c>
      <c r="F167" s="316" t="s">
        <v>1129</v>
      </c>
      <c r="G167" s="316"/>
      <c r="H167" s="316"/>
      <c r="I167" s="316"/>
      <c r="J167" s="190" t="s">
        <v>477</v>
      </c>
      <c r="K167" s="191">
        <v>26.15</v>
      </c>
      <c r="L167" s="317"/>
      <c r="M167" s="317"/>
      <c r="N167" s="318">
        <f>ROUND(L167*K167,2)</f>
        <v>0</v>
      </c>
      <c r="O167" s="318"/>
      <c r="P167" s="318"/>
      <c r="Q167" s="318"/>
      <c r="R167" s="115"/>
      <c r="T167" s="192" t="s">
        <v>5</v>
      </c>
      <c r="U167" s="193" t="s">
        <v>41</v>
      </c>
      <c r="V167" s="194">
        <v>0</v>
      </c>
      <c r="W167" s="194">
        <f>V167*K167</f>
        <v>0</v>
      </c>
      <c r="X167" s="194">
        <v>0</v>
      </c>
      <c r="Y167" s="194">
        <f>X167*K167</f>
        <v>0</v>
      </c>
      <c r="Z167" s="194">
        <v>0</v>
      </c>
      <c r="AA167" s="195">
        <f>Z167*K167</f>
        <v>0</v>
      </c>
      <c r="AR167" s="100" t="s">
        <v>280</v>
      </c>
      <c r="AT167" s="100" t="s">
        <v>156</v>
      </c>
      <c r="AU167" s="100" t="s">
        <v>124</v>
      </c>
      <c r="AY167" s="100" t="s">
        <v>155</v>
      </c>
      <c r="BE167" s="196">
        <f>IF(U167="základní",N167,0)</f>
        <v>0</v>
      </c>
      <c r="BF167" s="196">
        <f>IF(U167="snížená",N167,0)</f>
        <v>0</v>
      </c>
      <c r="BG167" s="196">
        <f>IF(U167="zákl. přenesená",N167,0)</f>
        <v>0</v>
      </c>
      <c r="BH167" s="196">
        <f>IF(U167="sníž. přenesená",N167,0)</f>
        <v>0</v>
      </c>
      <c r="BI167" s="196">
        <f>IF(U167="nulová",N167,0)</f>
        <v>0</v>
      </c>
      <c r="BJ167" s="100" t="s">
        <v>22</v>
      </c>
      <c r="BK167" s="196">
        <f>ROUND(L167*K167,2)</f>
        <v>0</v>
      </c>
      <c r="BL167" s="100" t="s">
        <v>280</v>
      </c>
      <c r="BM167" s="100" t="s">
        <v>1130</v>
      </c>
    </row>
    <row r="168" spans="2:47" s="110" customFormat="1" ht="22.5" customHeight="1">
      <c r="B168" s="111"/>
      <c r="C168" s="112"/>
      <c r="D168" s="112"/>
      <c r="E168" s="112"/>
      <c r="F168" s="338" t="s">
        <v>775</v>
      </c>
      <c r="G168" s="339"/>
      <c r="H168" s="339"/>
      <c r="I168" s="339"/>
      <c r="J168" s="112"/>
      <c r="K168" s="112"/>
      <c r="L168" s="247"/>
      <c r="M168" s="247"/>
      <c r="N168" s="112"/>
      <c r="O168" s="112"/>
      <c r="P168" s="112"/>
      <c r="Q168" s="112"/>
      <c r="R168" s="115"/>
      <c r="T168" s="233"/>
      <c r="U168" s="112"/>
      <c r="V168" s="112"/>
      <c r="W168" s="112"/>
      <c r="X168" s="112"/>
      <c r="Y168" s="112"/>
      <c r="Z168" s="112"/>
      <c r="AA168" s="234"/>
      <c r="AT168" s="100" t="s">
        <v>559</v>
      </c>
      <c r="AU168" s="100" t="s">
        <v>124</v>
      </c>
    </row>
    <row r="169" spans="2:51" s="215" customFormat="1" ht="31.5" customHeight="1">
      <c r="B169" s="210"/>
      <c r="C169" s="211"/>
      <c r="D169" s="211"/>
      <c r="E169" s="212" t="s">
        <v>5</v>
      </c>
      <c r="F169" s="347" t="s">
        <v>1131</v>
      </c>
      <c r="G169" s="348"/>
      <c r="H169" s="348"/>
      <c r="I169" s="348"/>
      <c r="J169" s="211"/>
      <c r="K169" s="213">
        <v>26.15</v>
      </c>
      <c r="L169" s="245"/>
      <c r="M169" s="245"/>
      <c r="N169" s="211"/>
      <c r="O169" s="211"/>
      <c r="P169" s="211"/>
      <c r="Q169" s="211"/>
      <c r="R169" s="214"/>
      <c r="T169" s="216"/>
      <c r="U169" s="211"/>
      <c r="V169" s="211"/>
      <c r="W169" s="211"/>
      <c r="X169" s="211"/>
      <c r="Y169" s="211"/>
      <c r="Z169" s="211"/>
      <c r="AA169" s="217"/>
      <c r="AT169" s="218" t="s">
        <v>217</v>
      </c>
      <c r="AU169" s="218" t="s">
        <v>124</v>
      </c>
      <c r="AV169" s="215" t="s">
        <v>124</v>
      </c>
      <c r="AW169" s="215" t="s">
        <v>34</v>
      </c>
      <c r="AX169" s="215" t="s">
        <v>22</v>
      </c>
      <c r="AY169" s="218" t="s">
        <v>155</v>
      </c>
    </row>
    <row r="170" spans="2:65" s="110" customFormat="1" ht="31.5" customHeight="1">
      <c r="B170" s="111"/>
      <c r="C170" s="188" t="s">
        <v>299</v>
      </c>
      <c r="D170" s="188" t="s">
        <v>156</v>
      </c>
      <c r="E170" s="189" t="s">
        <v>941</v>
      </c>
      <c r="F170" s="316" t="s">
        <v>942</v>
      </c>
      <c r="G170" s="316"/>
      <c r="H170" s="316"/>
      <c r="I170" s="316"/>
      <c r="J170" s="190" t="s">
        <v>622</v>
      </c>
      <c r="K170" s="191">
        <v>2202.4</v>
      </c>
      <c r="L170" s="317"/>
      <c r="M170" s="317"/>
      <c r="N170" s="318">
        <f>ROUND(L170*K170,2)</f>
        <v>0</v>
      </c>
      <c r="O170" s="318"/>
      <c r="P170" s="318"/>
      <c r="Q170" s="318"/>
      <c r="R170" s="115"/>
      <c r="T170" s="192" t="s">
        <v>5</v>
      </c>
      <c r="U170" s="193" t="s">
        <v>41</v>
      </c>
      <c r="V170" s="194">
        <v>0</v>
      </c>
      <c r="W170" s="194">
        <f>V170*K170</f>
        <v>0</v>
      </c>
      <c r="X170" s="194">
        <v>0</v>
      </c>
      <c r="Y170" s="194">
        <f>X170*K170</f>
        <v>0</v>
      </c>
      <c r="Z170" s="194">
        <v>0</v>
      </c>
      <c r="AA170" s="195">
        <f>Z170*K170</f>
        <v>0</v>
      </c>
      <c r="AR170" s="100" t="s">
        <v>280</v>
      </c>
      <c r="AT170" s="100" t="s">
        <v>156</v>
      </c>
      <c r="AU170" s="100" t="s">
        <v>124</v>
      </c>
      <c r="AY170" s="100" t="s">
        <v>155</v>
      </c>
      <c r="BE170" s="196">
        <f>IF(U170="základní",N170,0)</f>
        <v>0</v>
      </c>
      <c r="BF170" s="196">
        <f>IF(U170="snížená",N170,0)</f>
        <v>0</v>
      </c>
      <c r="BG170" s="196">
        <f>IF(U170="zákl. přenesená",N170,0)</f>
        <v>0</v>
      </c>
      <c r="BH170" s="196">
        <f>IF(U170="sníž. přenesená",N170,0)</f>
        <v>0</v>
      </c>
      <c r="BI170" s="196">
        <f>IF(U170="nulová",N170,0)</f>
        <v>0</v>
      </c>
      <c r="BJ170" s="100" t="s">
        <v>22</v>
      </c>
      <c r="BK170" s="196">
        <f>ROUND(L170*K170,2)</f>
        <v>0</v>
      </c>
      <c r="BL170" s="100" t="s">
        <v>280</v>
      </c>
      <c r="BM170" s="100" t="s">
        <v>943</v>
      </c>
    </row>
    <row r="171" spans="2:63" s="180" customFormat="1" ht="29.85" customHeight="1">
      <c r="B171" s="176"/>
      <c r="C171" s="177"/>
      <c r="D171" s="187" t="s">
        <v>200</v>
      </c>
      <c r="E171" s="187"/>
      <c r="F171" s="187"/>
      <c r="G171" s="187"/>
      <c r="H171" s="187"/>
      <c r="I171" s="187"/>
      <c r="J171" s="187"/>
      <c r="K171" s="187"/>
      <c r="L171" s="200"/>
      <c r="M171" s="200"/>
      <c r="N171" s="314">
        <f>BK171</f>
        <v>0</v>
      </c>
      <c r="O171" s="315"/>
      <c r="P171" s="315"/>
      <c r="Q171" s="315"/>
      <c r="R171" s="179"/>
      <c r="T171" s="181"/>
      <c r="U171" s="177"/>
      <c r="V171" s="177"/>
      <c r="W171" s="182">
        <f>SUM(W172:W183)</f>
        <v>41.6853</v>
      </c>
      <c r="X171" s="177"/>
      <c r="Y171" s="182">
        <f>SUM(Y172:Y183)</f>
        <v>0.48769349999999995</v>
      </c>
      <c r="Z171" s="177"/>
      <c r="AA171" s="183">
        <f>SUM(AA172:AA183)</f>
        <v>0</v>
      </c>
      <c r="AR171" s="184" t="s">
        <v>124</v>
      </c>
      <c r="AT171" s="185" t="s">
        <v>75</v>
      </c>
      <c r="AU171" s="185" t="s">
        <v>22</v>
      </c>
      <c r="AY171" s="184" t="s">
        <v>155</v>
      </c>
      <c r="BK171" s="186">
        <f>SUM(BK172:BK183)</f>
        <v>0</v>
      </c>
    </row>
    <row r="172" spans="2:65" s="110" customFormat="1" ht="31.5" customHeight="1">
      <c r="B172" s="111"/>
      <c r="C172" s="188" t="s">
        <v>304</v>
      </c>
      <c r="D172" s="188" t="s">
        <v>156</v>
      </c>
      <c r="E172" s="189" t="s">
        <v>1132</v>
      </c>
      <c r="F172" s="316" t="s">
        <v>1133</v>
      </c>
      <c r="G172" s="316"/>
      <c r="H172" s="316"/>
      <c r="I172" s="316"/>
      <c r="J172" s="190" t="s">
        <v>477</v>
      </c>
      <c r="K172" s="191">
        <v>36</v>
      </c>
      <c r="L172" s="317"/>
      <c r="M172" s="317"/>
      <c r="N172" s="318">
        <f>ROUND(L172*K172,2)</f>
        <v>0</v>
      </c>
      <c r="O172" s="318"/>
      <c r="P172" s="318"/>
      <c r="Q172" s="318"/>
      <c r="R172" s="115"/>
      <c r="T172" s="192" t="s">
        <v>5</v>
      </c>
      <c r="U172" s="193" t="s">
        <v>41</v>
      </c>
      <c r="V172" s="194">
        <v>0.594</v>
      </c>
      <c r="W172" s="194">
        <f>V172*K172</f>
        <v>21.384</v>
      </c>
      <c r="X172" s="194">
        <v>0.00147</v>
      </c>
      <c r="Y172" s="194">
        <f>X172*K172</f>
        <v>0.052919999999999995</v>
      </c>
      <c r="Z172" s="194">
        <v>0</v>
      </c>
      <c r="AA172" s="195">
        <f>Z172*K172</f>
        <v>0</v>
      </c>
      <c r="AR172" s="100" t="s">
        <v>280</v>
      </c>
      <c r="AT172" s="100" t="s">
        <v>156</v>
      </c>
      <c r="AU172" s="100" t="s">
        <v>124</v>
      </c>
      <c r="AY172" s="100" t="s">
        <v>155</v>
      </c>
      <c r="BE172" s="196">
        <f>IF(U172="základní",N172,0)</f>
        <v>0</v>
      </c>
      <c r="BF172" s="196">
        <f>IF(U172="snížená",N172,0)</f>
        <v>0</v>
      </c>
      <c r="BG172" s="196">
        <f>IF(U172="zákl. přenesená",N172,0)</f>
        <v>0</v>
      </c>
      <c r="BH172" s="196">
        <f>IF(U172="sníž. přenesená",N172,0)</f>
        <v>0</v>
      </c>
      <c r="BI172" s="196">
        <f>IF(U172="nulová",N172,0)</f>
        <v>0</v>
      </c>
      <c r="BJ172" s="100" t="s">
        <v>22</v>
      </c>
      <c r="BK172" s="196">
        <f>ROUND(L172*K172,2)</f>
        <v>0</v>
      </c>
      <c r="BL172" s="100" t="s">
        <v>280</v>
      </c>
      <c r="BM172" s="100" t="s">
        <v>1134</v>
      </c>
    </row>
    <row r="173" spans="2:51" s="206" customFormat="1" ht="22.5" customHeight="1">
      <c r="B173" s="201"/>
      <c r="C173" s="202"/>
      <c r="D173" s="202"/>
      <c r="E173" s="203" t="s">
        <v>5</v>
      </c>
      <c r="F173" s="342" t="s">
        <v>1098</v>
      </c>
      <c r="G173" s="343"/>
      <c r="H173" s="343"/>
      <c r="I173" s="343"/>
      <c r="J173" s="202"/>
      <c r="K173" s="204" t="s">
        <v>5</v>
      </c>
      <c r="L173" s="244"/>
      <c r="M173" s="244"/>
      <c r="N173" s="202"/>
      <c r="O173" s="202"/>
      <c r="P173" s="202"/>
      <c r="Q173" s="202"/>
      <c r="R173" s="205"/>
      <c r="T173" s="207"/>
      <c r="U173" s="202"/>
      <c r="V173" s="202"/>
      <c r="W173" s="202"/>
      <c r="X173" s="202"/>
      <c r="Y173" s="202"/>
      <c r="Z173" s="202"/>
      <c r="AA173" s="208"/>
      <c r="AT173" s="209" t="s">
        <v>217</v>
      </c>
      <c r="AU173" s="209" t="s">
        <v>124</v>
      </c>
      <c r="AV173" s="206" t="s">
        <v>22</v>
      </c>
      <c r="AW173" s="206" t="s">
        <v>34</v>
      </c>
      <c r="AX173" s="206" t="s">
        <v>76</v>
      </c>
      <c r="AY173" s="209" t="s">
        <v>155</v>
      </c>
    </row>
    <row r="174" spans="2:51" s="215" customFormat="1" ht="22.5" customHeight="1">
      <c r="B174" s="210"/>
      <c r="C174" s="211"/>
      <c r="D174" s="211"/>
      <c r="E174" s="212" t="s">
        <v>5</v>
      </c>
      <c r="F174" s="347" t="s">
        <v>1115</v>
      </c>
      <c r="G174" s="348"/>
      <c r="H174" s="348"/>
      <c r="I174" s="348"/>
      <c r="J174" s="211"/>
      <c r="K174" s="213">
        <v>36</v>
      </c>
      <c r="L174" s="245"/>
      <c r="M174" s="245"/>
      <c r="N174" s="211"/>
      <c r="O174" s="211"/>
      <c r="P174" s="211"/>
      <c r="Q174" s="211"/>
      <c r="R174" s="214"/>
      <c r="T174" s="216"/>
      <c r="U174" s="211"/>
      <c r="V174" s="211"/>
      <c r="W174" s="211"/>
      <c r="X174" s="211"/>
      <c r="Y174" s="211"/>
      <c r="Z174" s="211"/>
      <c r="AA174" s="217"/>
      <c r="AT174" s="218" t="s">
        <v>217</v>
      </c>
      <c r="AU174" s="218" t="s">
        <v>124</v>
      </c>
      <c r="AV174" s="215" t="s">
        <v>124</v>
      </c>
      <c r="AW174" s="215" t="s">
        <v>34</v>
      </c>
      <c r="AX174" s="215" t="s">
        <v>22</v>
      </c>
      <c r="AY174" s="218" t="s">
        <v>155</v>
      </c>
    </row>
    <row r="175" spans="2:65" s="110" customFormat="1" ht="31.5" customHeight="1">
      <c r="B175" s="111"/>
      <c r="C175" s="188" t="s">
        <v>10</v>
      </c>
      <c r="D175" s="188" t="s">
        <v>156</v>
      </c>
      <c r="E175" s="189" t="s">
        <v>1135</v>
      </c>
      <c r="F175" s="316" t="s">
        <v>1136</v>
      </c>
      <c r="G175" s="316"/>
      <c r="H175" s="316"/>
      <c r="I175" s="316"/>
      <c r="J175" s="190" t="s">
        <v>477</v>
      </c>
      <c r="K175" s="191">
        <v>36</v>
      </c>
      <c r="L175" s="317"/>
      <c r="M175" s="317"/>
      <c r="N175" s="318">
        <f>ROUND(L175*K175,2)</f>
        <v>0</v>
      </c>
      <c r="O175" s="318"/>
      <c r="P175" s="318"/>
      <c r="Q175" s="318"/>
      <c r="R175" s="115"/>
      <c r="T175" s="192" t="s">
        <v>5</v>
      </c>
      <c r="U175" s="193" t="s">
        <v>41</v>
      </c>
      <c r="V175" s="194">
        <v>0.276</v>
      </c>
      <c r="W175" s="194">
        <f>V175*K175</f>
        <v>9.936</v>
      </c>
      <c r="X175" s="194">
        <v>0.00098</v>
      </c>
      <c r="Y175" s="194">
        <f>X175*K175</f>
        <v>0.03528</v>
      </c>
      <c r="Z175" s="194">
        <v>0</v>
      </c>
      <c r="AA175" s="195">
        <f>Z175*K175</f>
        <v>0</v>
      </c>
      <c r="AR175" s="100" t="s">
        <v>280</v>
      </c>
      <c r="AT175" s="100" t="s">
        <v>156</v>
      </c>
      <c r="AU175" s="100" t="s">
        <v>124</v>
      </c>
      <c r="AY175" s="100" t="s">
        <v>155</v>
      </c>
      <c r="BE175" s="196">
        <f>IF(U175="základní",N175,0)</f>
        <v>0</v>
      </c>
      <c r="BF175" s="196">
        <f>IF(U175="snížená",N175,0)</f>
        <v>0</v>
      </c>
      <c r="BG175" s="196">
        <f>IF(U175="zákl. přenesená",N175,0)</f>
        <v>0</v>
      </c>
      <c r="BH175" s="196">
        <f>IF(U175="sníž. přenesená",N175,0)</f>
        <v>0</v>
      </c>
      <c r="BI175" s="196">
        <f>IF(U175="nulová",N175,0)</f>
        <v>0</v>
      </c>
      <c r="BJ175" s="100" t="s">
        <v>22</v>
      </c>
      <c r="BK175" s="196">
        <f>ROUND(L175*K175,2)</f>
        <v>0</v>
      </c>
      <c r="BL175" s="100" t="s">
        <v>280</v>
      </c>
      <c r="BM175" s="100" t="s">
        <v>1137</v>
      </c>
    </row>
    <row r="176" spans="2:65" s="110" customFormat="1" ht="31.5" customHeight="1">
      <c r="B176" s="111"/>
      <c r="C176" s="188" t="s">
        <v>323</v>
      </c>
      <c r="D176" s="188" t="s">
        <v>156</v>
      </c>
      <c r="E176" s="189" t="s">
        <v>1132</v>
      </c>
      <c r="F176" s="316" t="s">
        <v>1133</v>
      </c>
      <c r="G176" s="316"/>
      <c r="H176" s="316"/>
      <c r="I176" s="316"/>
      <c r="J176" s="190" t="s">
        <v>477</v>
      </c>
      <c r="K176" s="191">
        <v>17.45</v>
      </c>
      <c r="L176" s="317"/>
      <c r="M176" s="317"/>
      <c r="N176" s="318">
        <f>ROUND(L176*K176,2)</f>
        <v>0</v>
      </c>
      <c r="O176" s="318"/>
      <c r="P176" s="318"/>
      <c r="Q176" s="318"/>
      <c r="R176" s="115"/>
      <c r="T176" s="192" t="s">
        <v>5</v>
      </c>
      <c r="U176" s="193" t="s">
        <v>41</v>
      </c>
      <c r="V176" s="194">
        <v>0.594</v>
      </c>
      <c r="W176" s="194">
        <f>V176*K176</f>
        <v>10.3653</v>
      </c>
      <c r="X176" s="194">
        <v>0.00147</v>
      </c>
      <c r="Y176" s="194">
        <f>X176*K176</f>
        <v>0.025651499999999997</v>
      </c>
      <c r="Z176" s="194">
        <v>0</v>
      </c>
      <c r="AA176" s="195">
        <f>Z176*K176</f>
        <v>0</v>
      </c>
      <c r="AR176" s="100" t="s">
        <v>280</v>
      </c>
      <c r="AT176" s="100" t="s">
        <v>156</v>
      </c>
      <c r="AU176" s="100" t="s">
        <v>124</v>
      </c>
      <c r="AY176" s="100" t="s">
        <v>155</v>
      </c>
      <c r="BE176" s="196">
        <f>IF(U176="základní",N176,0)</f>
        <v>0</v>
      </c>
      <c r="BF176" s="196">
        <f>IF(U176="snížená",N176,0)</f>
        <v>0</v>
      </c>
      <c r="BG176" s="196">
        <f>IF(U176="zákl. přenesená",N176,0)</f>
        <v>0</v>
      </c>
      <c r="BH176" s="196">
        <f>IF(U176="sníž. přenesená",N176,0)</f>
        <v>0</v>
      </c>
      <c r="BI176" s="196">
        <f>IF(U176="nulová",N176,0)</f>
        <v>0</v>
      </c>
      <c r="BJ176" s="100" t="s">
        <v>22</v>
      </c>
      <c r="BK176" s="196">
        <f>ROUND(L176*K176,2)</f>
        <v>0</v>
      </c>
      <c r="BL176" s="100" t="s">
        <v>280</v>
      </c>
      <c r="BM176" s="100" t="s">
        <v>1138</v>
      </c>
    </row>
    <row r="177" spans="2:51" s="206" customFormat="1" ht="22.5" customHeight="1">
      <c r="B177" s="201"/>
      <c r="C177" s="202"/>
      <c r="D177" s="202"/>
      <c r="E177" s="203" t="s">
        <v>5</v>
      </c>
      <c r="F177" s="342" t="s">
        <v>1098</v>
      </c>
      <c r="G177" s="343"/>
      <c r="H177" s="343"/>
      <c r="I177" s="343"/>
      <c r="J177" s="202"/>
      <c r="K177" s="204" t="s">
        <v>5</v>
      </c>
      <c r="L177" s="244"/>
      <c r="M177" s="244"/>
      <c r="N177" s="202"/>
      <c r="O177" s="202"/>
      <c r="P177" s="202"/>
      <c r="Q177" s="202"/>
      <c r="R177" s="205"/>
      <c r="T177" s="207"/>
      <c r="U177" s="202"/>
      <c r="V177" s="202"/>
      <c r="W177" s="202"/>
      <c r="X177" s="202"/>
      <c r="Y177" s="202"/>
      <c r="Z177" s="202"/>
      <c r="AA177" s="208"/>
      <c r="AT177" s="209" t="s">
        <v>217</v>
      </c>
      <c r="AU177" s="209" t="s">
        <v>124</v>
      </c>
      <c r="AV177" s="206" t="s">
        <v>22</v>
      </c>
      <c r="AW177" s="206" t="s">
        <v>34</v>
      </c>
      <c r="AX177" s="206" t="s">
        <v>76</v>
      </c>
      <c r="AY177" s="209" t="s">
        <v>155</v>
      </c>
    </row>
    <row r="178" spans="2:51" s="215" customFormat="1" ht="22.5" customHeight="1">
      <c r="B178" s="210"/>
      <c r="C178" s="211"/>
      <c r="D178" s="211"/>
      <c r="E178" s="212" t="s">
        <v>5</v>
      </c>
      <c r="F178" s="347" t="s">
        <v>1139</v>
      </c>
      <c r="G178" s="348"/>
      <c r="H178" s="348"/>
      <c r="I178" s="348"/>
      <c r="J178" s="211"/>
      <c r="K178" s="213">
        <v>17.45</v>
      </c>
      <c r="L178" s="245"/>
      <c r="M178" s="245"/>
      <c r="N178" s="211"/>
      <c r="O178" s="211"/>
      <c r="P178" s="211"/>
      <c r="Q178" s="211"/>
      <c r="R178" s="214"/>
      <c r="T178" s="216"/>
      <c r="U178" s="211"/>
      <c r="V178" s="211"/>
      <c r="W178" s="211"/>
      <c r="X178" s="211"/>
      <c r="Y178" s="211"/>
      <c r="Z178" s="211"/>
      <c r="AA178" s="217"/>
      <c r="AT178" s="218" t="s">
        <v>217</v>
      </c>
      <c r="AU178" s="218" t="s">
        <v>124</v>
      </c>
      <c r="AV178" s="215" t="s">
        <v>124</v>
      </c>
      <c r="AW178" s="215" t="s">
        <v>34</v>
      </c>
      <c r="AX178" s="215" t="s">
        <v>22</v>
      </c>
      <c r="AY178" s="218" t="s">
        <v>155</v>
      </c>
    </row>
    <row r="179" spans="2:65" s="110" customFormat="1" ht="22.5" customHeight="1">
      <c r="B179" s="111"/>
      <c r="C179" s="228" t="s">
        <v>331</v>
      </c>
      <c r="D179" s="228" t="s">
        <v>300</v>
      </c>
      <c r="E179" s="229" t="s">
        <v>960</v>
      </c>
      <c r="F179" s="344" t="s">
        <v>961</v>
      </c>
      <c r="G179" s="344"/>
      <c r="H179" s="344"/>
      <c r="I179" s="344"/>
      <c r="J179" s="230" t="s">
        <v>214</v>
      </c>
      <c r="K179" s="231">
        <v>20.769</v>
      </c>
      <c r="L179" s="345"/>
      <c r="M179" s="345"/>
      <c r="N179" s="346">
        <f>ROUND(L179*K179,2)</f>
        <v>0</v>
      </c>
      <c r="O179" s="318"/>
      <c r="P179" s="318"/>
      <c r="Q179" s="318"/>
      <c r="R179" s="115"/>
      <c r="T179" s="192" t="s">
        <v>5</v>
      </c>
      <c r="U179" s="193" t="s">
        <v>41</v>
      </c>
      <c r="V179" s="194">
        <v>0</v>
      </c>
      <c r="W179" s="194">
        <f>V179*K179</f>
        <v>0</v>
      </c>
      <c r="X179" s="194">
        <v>0.018</v>
      </c>
      <c r="Y179" s="194">
        <f>X179*K179</f>
        <v>0.37384199999999995</v>
      </c>
      <c r="Z179" s="194">
        <v>0</v>
      </c>
      <c r="AA179" s="195">
        <f>Z179*K179</f>
        <v>0</v>
      </c>
      <c r="AR179" s="100" t="s">
        <v>388</v>
      </c>
      <c r="AT179" s="100" t="s">
        <v>300</v>
      </c>
      <c r="AU179" s="100" t="s">
        <v>124</v>
      </c>
      <c r="AY179" s="100" t="s">
        <v>155</v>
      </c>
      <c r="BE179" s="196">
        <f>IF(U179="základní",N179,0)</f>
        <v>0</v>
      </c>
      <c r="BF179" s="196">
        <f>IF(U179="snížená",N179,0)</f>
        <v>0</v>
      </c>
      <c r="BG179" s="196">
        <f>IF(U179="zákl. přenesená",N179,0)</f>
        <v>0</v>
      </c>
      <c r="BH179" s="196">
        <f>IF(U179="sníž. přenesená",N179,0)</f>
        <v>0</v>
      </c>
      <c r="BI179" s="196">
        <f>IF(U179="nulová",N179,0)</f>
        <v>0</v>
      </c>
      <c r="BJ179" s="100" t="s">
        <v>22</v>
      </c>
      <c r="BK179" s="196">
        <f>ROUND(L179*K179,2)</f>
        <v>0</v>
      </c>
      <c r="BL179" s="100" t="s">
        <v>280</v>
      </c>
      <c r="BM179" s="100" t="s">
        <v>962</v>
      </c>
    </row>
    <row r="180" spans="2:51" s="206" customFormat="1" ht="22.5" customHeight="1">
      <c r="B180" s="201"/>
      <c r="C180" s="202"/>
      <c r="D180" s="202"/>
      <c r="E180" s="203" t="s">
        <v>5</v>
      </c>
      <c r="F180" s="342" t="s">
        <v>1098</v>
      </c>
      <c r="G180" s="343"/>
      <c r="H180" s="343"/>
      <c r="I180" s="343"/>
      <c r="J180" s="202"/>
      <c r="K180" s="204" t="s">
        <v>5</v>
      </c>
      <c r="L180" s="244"/>
      <c r="M180" s="244"/>
      <c r="N180" s="202"/>
      <c r="O180" s="202"/>
      <c r="P180" s="202"/>
      <c r="Q180" s="202"/>
      <c r="R180" s="205"/>
      <c r="T180" s="207"/>
      <c r="U180" s="202"/>
      <c r="V180" s="202"/>
      <c r="W180" s="202"/>
      <c r="X180" s="202"/>
      <c r="Y180" s="202"/>
      <c r="Z180" s="202"/>
      <c r="AA180" s="208"/>
      <c r="AT180" s="209" t="s">
        <v>217</v>
      </c>
      <c r="AU180" s="209" t="s">
        <v>124</v>
      </c>
      <c r="AV180" s="206" t="s">
        <v>22</v>
      </c>
      <c r="AW180" s="206" t="s">
        <v>34</v>
      </c>
      <c r="AX180" s="206" t="s">
        <v>76</v>
      </c>
      <c r="AY180" s="209" t="s">
        <v>155</v>
      </c>
    </row>
    <row r="181" spans="2:51" s="215" customFormat="1" ht="22.5" customHeight="1">
      <c r="B181" s="210"/>
      <c r="C181" s="211"/>
      <c r="D181" s="211"/>
      <c r="E181" s="212" t="s">
        <v>5</v>
      </c>
      <c r="F181" s="347" t="s">
        <v>1140</v>
      </c>
      <c r="G181" s="348"/>
      <c r="H181" s="348"/>
      <c r="I181" s="348"/>
      <c r="J181" s="211"/>
      <c r="K181" s="213">
        <v>18.06</v>
      </c>
      <c r="L181" s="245"/>
      <c r="M181" s="245"/>
      <c r="N181" s="211"/>
      <c r="O181" s="211"/>
      <c r="P181" s="211"/>
      <c r="Q181" s="211"/>
      <c r="R181" s="214"/>
      <c r="T181" s="216"/>
      <c r="U181" s="211"/>
      <c r="V181" s="211"/>
      <c r="W181" s="211"/>
      <c r="X181" s="211"/>
      <c r="Y181" s="211"/>
      <c r="Z181" s="211"/>
      <c r="AA181" s="217"/>
      <c r="AT181" s="218" t="s">
        <v>217</v>
      </c>
      <c r="AU181" s="218" t="s">
        <v>124</v>
      </c>
      <c r="AV181" s="215" t="s">
        <v>124</v>
      </c>
      <c r="AW181" s="215" t="s">
        <v>34</v>
      </c>
      <c r="AX181" s="215" t="s">
        <v>76</v>
      </c>
      <c r="AY181" s="218" t="s">
        <v>155</v>
      </c>
    </row>
    <row r="182" spans="2:51" s="224" customFormat="1" ht="22.5" customHeight="1">
      <c r="B182" s="219"/>
      <c r="C182" s="220"/>
      <c r="D182" s="220"/>
      <c r="E182" s="221" t="s">
        <v>5</v>
      </c>
      <c r="F182" s="336" t="s">
        <v>222</v>
      </c>
      <c r="G182" s="337"/>
      <c r="H182" s="337"/>
      <c r="I182" s="337"/>
      <c r="J182" s="220"/>
      <c r="K182" s="222">
        <v>18.06</v>
      </c>
      <c r="L182" s="246"/>
      <c r="M182" s="246"/>
      <c r="N182" s="220"/>
      <c r="O182" s="220"/>
      <c r="P182" s="220"/>
      <c r="Q182" s="220"/>
      <c r="R182" s="223"/>
      <c r="T182" s="225"/>
      <c r="U182" s="220"/>
      <c r="V182" s="220"/>
      <c r="W182" s="220"/>
      <c r="X182" s="220"/>
      <c r="Y182" s="220"/>
      <c r="Z182" s="220"/>
      <c r="AA182" s="226"/>
      <c r="AT182" s="227" t="s">
        <v>217</v>
      </c>
      <c r="AU182" s="227" t="s">
        <v>124</v>
      </c>
      <c r="AV182" s="224" t="s">
        <v>169</v>
      </c>
      <c r="AW182" s="224" t="s">
        <v>6</v>
      </c>
      <c r="AX182" s="224" t="s">
        <v>22</v>
      </c>
      <c r="AY182" s="227" t="s">
        <v>155</v>
      </c>
    </row>
    <row r="183" spans="2:65" s="110" customFormat="1" ht="31.5" customHeight="1">
      <c r="B183" s="111"/>
      <c r="C183" s="188" t="s">
        <v>335</v>
      </c>
      <c r="D183" s="188" t="s">
        <v>156</v>
      </c>
      <c r="E183" s="189" t="s">
        <v>979</v>
      </c>
      <c r="F183" s="316" t="s">
        <v>980</v>
      </c>
      <c r="G183" s="316"/>
      <c r="H183" s="316"/>
      <c r="I183" s="316"/>
      <c r="J183" s="190" t="s">
        <v>622</v>
      </c>
      <c r="K183" s="191">
        <v>228.021</v>
      </c>
      <c r="L183" s="317"/>
      <c r="M183" s="317"/>
      <c r="N183" s="318">
        <f>ROUND(L183*K183,2)</f>
        <v>0</v>
      </c>
      <c r="O183" s="318"/>
      <c r="P183" s="318"/>
      <c r="Q183" s="318"/>
      <c r="R183" s="115"/>
      <c r="T183" s="192" t="s">
        <v>5</v>
      </c>
      <c r="U183" s="197" t="s">
        <v>41</v>
      </c>
      <c r="V183" s="198">
        <v>0</v>
      </c>
      <c r="W183" s="198">
        <f>V183*K183</f>
        <v>0</v>
      </c>
      <c r="X183" s="198">
        <v>0</v>
      </c>
      <c r="Y183" s="198">
        <f>X183*K183</f>
        <v>0</v>
      </c>
      <c r="Z183" s="198">
        <v>0</v>
      </c>
      <c r="AA183" s="199">
        <f>Z183*K183</f>
        <v>0</v>
      </c>
      <c r="AR183" s="100" t="s">
        <v>280</v>
      </c>
      <c r="AT183" s="100" t="s">
        <v>156</v>
      </c>
      <c r="AU183" s="100" t="s">
        <v>124</v>
      </c>
      <c r="AY183" s="100" t="s">
        <v>155</v>
      </c>
      <c r="BE183" s="196">
        <f>IF(U183="základní",N183,0)</f>
        <v>0</v>
      </c>
      <c r="BF183" s="196">
        <f>IF(U183="snížená",N183,0)</f>
        <v>0</v>
      </c>
      <c r="BG183" s="196">
        <f>IF(U183="zákl. přenesená",N183,0)</f>
        <v>0</v>
      </c>
      <c r="BH183" s="196">
        <f>IF(U183="sníž. přenesená",N183,0)</f>
        <v>0</v>
      </c>
      <c r="BI183" s="196">
        <f>IF(U183="nulová",N183,0)</f>
        <v>0</v>
      </c>
      <c r="BJ183" s="100" t="s">
        <v>22</v>
      </c>
      <c r="BK183" s="196">
        <f>ROUND(L183*K183,2)</f>
        <v>0</v>
      </c>
      <c r="BL183" s="100" t="s">
        <v>280</v>
      </c>
      <c r="BM183" s="100" t="s">
        <v>981</v>
      </c>
    </row>
    <row r="184" spans="2:18" s="110" customFormat="1" ht="6.95" customHeight="1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40"/>
    </row>
  </sheetData>
  <sheetProtection algorithmName="SHA-512" hashValue="5+xhfoJk8udntdSTr9gdODHoAao28iM0H3Y3ZKGsCwCaQwvBxe83TUZjY48N/t/p394NjUdrExsvFqL7EJRYTg==" saltValue="wghKlVn8lrM2EFKPHsEXyw==" spinCount="100000" sheet="1" objects="1" scenarios="1"/>
  <mergeCells count="17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L128:M128"/>
    <mergeCell ref="N128:Q128"/>
    <mergeCell ref="F129:I129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54:I154"/>
    <mergeCell ref="F155:I155"/>
    <mergeCell ref="L155:M155"/>
    <mergeCell ref="N155:Q155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N170:Q170"/>
    <mergeCell ref="F172:I172"/>
    <mergeCell ref="L172:M172"/>
    <mergeCell ref="N172:Q172"/>
    <mergeCell ref="F173:I173"/>
    <mergeCell ref="F161:I161"/>
    <mergeCell ref="L161:M161"/>
    <mergeCell ref="N161:Q161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N163:Q163"/>
    <mergeCell ref="N171:Q171"/>
    <mergeCell ref="F168:I168"/>
    <mergeCell ref="F169:I169"/>
    <mergeCell ref="F170:I170"/>
    <mergeCell ref="L170:M170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H1:K1"/>
    <mergeCell ref="S2:AC2"/>
    <mergeCell ref="N117:Q117"/>
    <mergeCell ref="N118:Q118"/>
    <mergeCell ref="N119:Q119"/>
    <mergeCell ref="N130:Q130"/>
    <mergeCell ref="N150:Q150"/>
    <mergeCell ref="N160:Q160"/>
    <mergeCell ref="N162:Q162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51:I151"/>
    <mergeCell ref="L151:M151"/>
    <mergeCell ref="N151:Q151"/>
    <mergeCell ref="F152:I152"/>
    <mergeCell ref="F153:I153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1"/>
  <sheetViews>
    <sheetView showGridLines="0" workbookViewId="0" topLeftCell="A1">
      <pane ySplit="1" topLeftCell="A112" activePane="bottomLeft" state="frozen"/>
      <selection pane="topLeft" activeCell="AD133" sqref="AD133"/>
      <selection pane="bottomLeft" activeCell="L117" sqref="L117:M117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93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1141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30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N95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ROUND((SUM(BE95:BE96)+SUM(BE114:BE170)),2)</f>
        <v>0</v>
      </c>
      <c r="I32" s="308"/>
      <c r="J32" s="308"/>
      <c r="K32" s="112"/>
      <c r="L32" s="112"/>
      <c r="M32" s="329">
        <f>ROUND(ROUND((SUM(BE95:BE96)+SUM(BE114:BE170)),2)*F32,2)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ROUND((SUM(BF95:BF96)+SUM(BF114:BF170)),2)</f>
        <v>0</v>
      </c>
      <c r="I33" s="308"/>
      <c r="J33" s="308"/>
      <c r="K33" s="112"/>
      <c r="L33" s="112"/>
      <c r="M33" s="329">
        <f>ROUND(ROUND((SUM(BF95:BF96)+SUM(BF114:BF170)),2)*F33,2)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ROUND((SUM(BG95:BG96)+SUM(BG114:BG170)),2)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ROUND((SUM(BH95:BH96)+SUM(BH114:BH170)),2)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ROUND((SUM(BI95:BI96)+SUM(BI114:BI170)),2)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01c - Zdravotní instalace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 xml:space="preserve"> 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N114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192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N115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1142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N116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1143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N131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1144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N153</f>
        <v>0</v>
      </c>
      <c r="O92" s="320"/>
      <c r="P92" s="320"/>
      <c r="Q92" s="320"/>
      <c r="R92" s="157"/>
    </row>
    <row r="93" spans="2:18" s="152" customFormat="1" ht="24.95" customHeight="1">
      <c r="B93" s="147"/>
      <c r="C93" s="148"/>
      <c r="D93" s="149" t="s">
        <v>1145</v>
      </c>
      <c r="E93" s="148"/>
      <c r="F93" s="148"/>
      <c r="G93" s="148"/>
      <c r="H93" s="148"/>
      <c r="I93" s="148"/>
      <c r="J93" s="148"/>
      <c r="K93" s="148"/>
      <c r="L93" s="148"/>
      <c r="M93" s="148"/>
      <c r="N93" s="299">
        <f>N168</f>
        <v>0</v>
      </c>
      <c r="O93" s="313"/>
      <c r="P93" s="313"/>
      <c r="Q93" s="313"/>
      <c r="R93" s="151"/>
    </row>
    <row r="94" spans="2:18" s="110" customFormat="1" ht="21.75" customHeight="1"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5"/>
    </row>
    <row r="95" spans="2:21" s="110" customFormat="1" ht="29.25" customHeight="1">
      <c r="B95" s="111"/>
      <c r="C95" s="146" t="s">
        <v>139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321">
        <v>0</v>
      </c>
      <c r="O95" s="322"/>
      <c r="P95" s="322"/>
      <c r="Q95" s="322"/>
      <c r="R95" s="115"/>
      <c r="T95" s="159"/>
      <c r="U95" s="160" t="s">
        <v>40</v>
      </c>
    </row>
    <row r="96" spans="2:18" s="110" customFormat="1" ht="18" customHeight="1"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5"/>
    </row>
    <row r="97" spans="2:18" s="110" customFormat="1" ht="29.25" customHeight="1">
      <c r="B97" s="111"/>
      <c r="C97" s="161" t="s">
        <v>118</v>
      </c>
      <c r="D97" s="125"/>
      <c r="E97" s="125"/>
      <c r="F97" s="125"/>
      <c r="G97" s="125"/>
      <c r="H97" s="125"/>
      <c r="I97" s="125"/>
      <c r="J97" s="125"/>
      <c r="K97" s="125"/>
      <c r="L97" s="306">
        <f>ROUND(SUM(N88+N95),2)</f>
        <v>0</v>
      </c>
      <c r="M97" s="306"/>
      <c r="N97" s="306"/>
      <c r="O97" s="306"/>
      <c r="P97" s="306"/>
      <c r="Q97" s="306"/>
      <c r="R97" s="115"/>
    </row>
    <row r="98" spans="2:18" s="110" customFormat="1" ht="6.95" customHeight="1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</row>
    <row r="102" spans="2:18" s="110" customFormat="1" ht="6.95" customHeight="1"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3"/>
    </row>
    <row r="103" spans="2:18" s="110" customFormat="1" ht="36.95" customHeight="1">
      <c r="B103" s="111"/>
      <c r="C103" s="307" t="s">
        <v>140</v>
      </c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115"/>
    </row>
    <row r="104" spans="2:18" s="110" customFormat="1" ht="6.95" customHeight="1"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5"/>
    </row>
    <row r="105" spans="2:18" s="110" customFormat="1" ht="30" customHeight="1">
      <c r="B105" s="111"/>
      <c r="C105" s="108" t="s">
        <v>17</v>
      </c>
      <c r="D105" s="112"/>
      <c r="E105" s="112"/>
      <c r="F105" s="309" t="str">
        <f>F6</f>
        <v>Stavební úpravy v 3. NP a nástavba 4. NP v objektu VŠE - Centrum aplikovaného výzkumu</v>
      </c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112"/>
      <c r="R105" s="115"/>
    </row>
    <row r="106" spans="2:18" s="110" customFormat="1" ht="36.95" customHeight="1">
      <c r="B106" s="111"/>
      <c r="C106" s="144" t="s">
        <v>126</v>
      </c>
      <c r="D106" s="112"/>
      <c r="E106" s="112"/>
      <c r="F106" s="311" t="str">
        <f>F7</f>
        <v>SO 01c - Zdravotní instalace</v>
      </c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112"/>
      <c r="R106" s="115"/>
    </row>
    <row r="107" spans="2:18" s="110" customFormat="1" ht="6.95" customHeight="1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5"/>
    </row>
    <row r="108" spans="2:18" s="110" customFormat="1" ht="18" customHeight="1">
      <c r="B108" s="111"/>
      <c r="C108" s="108" t="s">
        <v>23</v>
      </c>
      <c r="D108" s="112"/>
      <c r="E108" s="112"/>
      <c r="F108" s="116" t="str">
        <f>F9</f>
        <v xml:space="preserve"> </v>
      </c>
      <c r="G108" s="112"/>
      <c r="H108" s="112"/>
      <c r="I108" s="112"/>
      <c r="J108" s="112"/>
      <c r="K108" s="108" t="s">
        <v>25</v>
      </c>
      <c r="L108" s="112"/>
      <c r="M108" s="312">
        <f>IF(O9="","",O9)</f>
        <v>42962</v>
      </c>
      <c r="N108" s="312"/>
      <c r="O108" s="312"/>
      <c r="P108" s="312"/>
      <c r="Q108" s="112"/>
      <c r="R108" s="115"/>
    </row>
    <row r="109" spans="2:18" s="110" customFormat="1" ht="6.95" customHeight="1"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5"/>
    </row>
    <row r="110" spans="2:18" s="110" customFormat="1" ht="15">
      <c r="B110" s="111"/>
      <c r="C110" s="108" t="s">
        <v>28</v>
      </c>
      <c r="D110" s="112"/>
      <c r="E110" s="112"/>
      <c r="F110" s="116" t="str">
        <f>E12</f>
        <v xml:space="preserve"> </v>
      </c>
      <c r="G110" s="112"/>
      <c r="H110" s="112"/>
      <c r="I110" s="112"/>
      <c r="J110" s="112"/>
      <c r="K110" s="108" t="s">
        <v>33</v>
      </c>
      <c r="L110" s="112"/>
      <c r="M110" s="302" t="str">
        <f>E18</f>
        <v xml:space="preserve"> </v>
      </c>
      <c r="N110" s="302"/>
      <c r="O110" s="302"/>
      <c r="P110" s="302"/>
      <c r="Q110" s="302"/>
      <c r="R110" s="115"/>
    </row>
    <row r="111" spans="2:18" s="110" customFormat="1" ht="14.45" customHeight="1">
      <c r="B111" s="111"/>
      <c r="C111" s="108" t="s">
        <v>32</v>
      </c>
      <c r="D111" s="112"/>
      <c r="E111" s="112"/>
      <c r="F111" s="116" t="str">
        <f>IF(E15="","",E15)</f>
        <v xml:space="preserve"> </v>
      </c>
      <c r="G111" s="112"/>
      <c r="H111" s="112"/>
      <c r="I111" s="112"/>
      <c r="J111" s="112"/>
      <c r="K111" s="108" t="s">
        <v>35</v>
      </c>
      <c r="L111" s="112"/>
      <c r="M111" s="302" t="str">
        <f>E21</f>
        <v xml:space="preserve"> </v>
      </c>
      <c r="N111" s="302"/>
      <c r="O111" s="302"/>
      <c r="P111" s="302"/>
      <c r="Q111" s="302"/>
      <c r="R111" s="115"/>
    </row>
    <row r="112" spans="2:18" s="110" customFormat="1" ht="10.35" customHeight="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5"/>
    </row>
    <row r="113" spans="2:27" s="167" customFormat="1" ht="29.25" customHeight="1">
      <c r="B113" s="162"/>
      <c r="C113" s="163" t="s">
        <v>141</v>
      </c>
      <c r="D113" s="164" t="s">
        <v>142</v>
      </c>
      <c r="E113" s="164" t="s">
        <v>58</v>
      </c>
      <c r="F113" s="303" t="s">
        <v>143</v>
      </c>
      <c r="G113" s="303"/>
      <c r="H113" s="303"/>
      <c r="I113" s="303"/>
      <c r="J113" s="164" t="s">
        <v>144</v>
      </c>
      <c r="K113" s="164" t="s">
        <v>145</v>
      </c>
      <c r="L113" s="304" t="s">
        <v>146</v>
      </c>
      <c r="M113" s="304"/>
      <c r="N113" s="303" t="s">
        <v>132</v>
      </c>
      <c r="O113" s="303"/>
      <c r="P113" s="303"/>
      <c r="Q113" s="305"/>
      <c r="R113" s="166"/>
      <c r="T113" s="168" t="s">
        <v>147</v>
      </c>
      <c r="U113" s="169" t="s">
        <v>40</v>
      </c>
      <c r="V113" s="169" t="s">
        <v>148</v>
      </c>
      <c r="W113" s="169" t="s">
        <v>149</v>
      </c>
      <c r="X113" s="169" t="s">
        <v>150</v>
      </c>
      <c r="Y113" s="169" t="s">
        <v>151</v>
      </c>
      <c r="Z113" s="169" t="s">
        <v>152</v>
      </c>
      <c r="AA113" s="170" t="s">
        <v>153</v>
      </c>
    </row>
    <row r="114" spans="2:63" s="110" customFormat="1" ht="29.25" customHeight="1">
      <c r="B114" s="111"/>
      <c r="C114" s="171" t="s">
        <v>128</v>
      </c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296">
        <f>BK114</f>
        <v>0</v>
      </c>
      <c r="O114" s="297"/>
      <c r="P114" s="297"/>
      <c r="Q114" s="297"/>
      <c r="R114" s="115"/>
      <c r="T114" s="172"/>
      <c r="U114" s="118"/>
      <c r="V114" s="118"/>
      <c r="W114" s="173">
        <f>W115+W168</f>
        <v>241.43699999999998</v>
      </c>
      <c r="X114" s="118"/>
      <c r="Y114" s="173">
        <f>Y115+Y168</f>
        <v>0.7900499999999999</v>
      </c>
      <c r="Z114" s="118"/>
      <c r="AA114" s="174">
        <f>AA115+AA168</f>
        <v>0</v>
      </c>
      <c r="AT114" s="100" t="s">
        <v>75</v>
      </c>
      <c r="AU114" s="100" t="s">
        <v>134</v>
      </c>
      <c r="BK114" s="175">
        <f>BK115+BK168</f>
        <v>0</v>
      </c>
    </row>
    <row r="115" spans="2:63" s="180" customFormat="1" ht="37.35" customHeight="1">
      <c r="B115" s="176"/>
      <c r="C115" s="177"/>
      <c r="D115" s="178" t="s">
        <v>192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298">
        <f>BK115</f>
        <v>0</v>
      </c>
      <c r="O115" s="299"/>
      <c r="P115" s="299"/>
      <c r="Q115" s="299"/>
      <c r="R115" s="179"/>
      <c r="T115" s="181"/>
      <c r="U115" s="177"/>
      <c r="V115" s="177"/>
      <c r="W115" s="182">
        <f>W116+W131+W153</f>
        <v>217.43699999999998</v>
      </c>
      <c r="X115" s="177"/>
      <c r="Y115" s="182">
        <f>Y116+Y131+Y153</f>
        <v>0.7900499999999999</v>
      </c>
      <c r="Z115" s="177"/>
      <c r="AA115" s="183">
        <f>AA116+AA131+AA153</f>
        <v>0</v>
      </c>
      <c r="AR115" s="184" t="s">
        <v>124</v>
      </c>
      <c r="AT115" s="185" t="s">
        <v>75</v>
      </c>
      <c r="AU115" s="185" t="s">
        <v>76</v>
      </c>
      <c r="AY115" s="184" t="s">
        <v>155</v>
      </c>
      <c r="BK115" s="186">
        <f>BK116+BK131+BK153</f>
        <v>0</v>
      </c>
    </row>
    <row r="116" spans="2:63" s="180" customFormat="1" ht="19.9" customHeight="1">
      <c r="B116" s="176"/>
      <c r="C116" s="177"/>
      <c r="D116" s="187" t="s">
        <v>1142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300">
        <f>BK116</f>
        <v>0</v>
      </c>
      <c r="O116" s="301"/>
      <c r="P116" s="301"/>
      <c r="Q116" s="301"/>
      <c r="R116" s="179"/>
      <c r="T116" s="181"/>
      <c r="U116" s="177"/>
      <c r="V116" s="177"/>
      <c r="W116" s="182">
        <f>SUM(W117:W130)</f>
        <v>54.440999999999995</v>
      </c>
      <c r="X116" s="177"/>
      <c r="Y116" s="182">
        <f>SUM(Y117:Y130)</f>
        <v>0.06072</v>
      </c>
      <c r="Z116" s="177"/>
      <c r="AA116" s="183">
        <f>SUM(AA117:AA130)</f>
        <v>0</v>
      </c>
      <c r="AR116" s="184" t="s">
        <v>124</v>
      </c>
      <c r="AT116" s="185" t="s">
        <v>75</v>
      </c>
      <c r="AU116" s="185" t="s">
        <v>22</v>
      </c>
      <c r="AY116" s="184" t="s">
        <v>155</v>
      </c>
      <c r="BK116" s="186">
        <f>SUM(BK117:BK130)</f>
        <v>0</v>
      </c>
    </row>
    <row r="117" spans="2:65" s="110" customFormat="1" ht="31.5" customHeight="1">
      <c r="B117" s="111"/>
      <c r="C117" s="188" t="s">
        <v>22</v>
      </c>
      <c r="D117" s="188" t="s">
        <v>156</v>
      </c>
      <c r="E117" s="189" t="s">
        <v>1146</v>
      </c>
      <c r="F117" s="316" t="s">
        <v>1147</v>
      </c>
      <c r="G117" s="316"/>
      <c r="H117" s="316"/>
      <c r="I117" s="316"/>
      <c r="J117" s="190" t="s">
        <v>477</v>
      </c>
      <c r="K117" s="191">
        <v>16</v>
      </c>
      <c r="L117" s="317"/>
      <c r="M117" s="317"/>
      <c r="N117" s="318">
        <f aca="true" t="shared" si="0" ref="N117:N130">ROUND(L117*K117,2)</f>
        <v>0</v>
      </c>
      <c r="O117" s="318"/>
      <c r="P117" s="318"/>
      <c r="Q117" s="318"/>
      <c r="R117" s="115"/>
      <c r="T117" s="192" t="s">
        <v>5</v>
      </c>
      <c r="U117" s="193" t="s">
        <v>41</v>
      </c>
      <c r="V117" s="194">
        <v>0.659</v>
      </c>
      <c r="W117" s="194">
        <f aca="true" t="shared" si="1" ref="W117:W130">V117*K117</f>
        <v>10.544</v>
      </c>
      <c r="X117" s="194">
        <v>0.00029</v>
      </c>
      <c r="Y117" s="194">
        <f aca="true" t="shared" si="2" ref="Y117:Y130">X117*K117</f>
        <v>0.00464</v>
      </c>
      <c r="Z117" s="194">
        <v>0</v>
      </c>
      <c r="AA117" s="195">
        <f aca="true" t="shared" si="3" ref="AA117:AA130">Z117*K117</f>
        <v>0</v>
      </c>
      <c r="AR117" s="100" t="s">
        <v>280</v>
      </c>
      <c r="AT117" s="100" t="s">
        <v>156</v>
      </c>
      <c r="AU117" s="100" t="s">
        <v>124</v>
      </c>
      <c r="AY117" s="100" t="s">
        <v>155</v>
      </c>
      <c r="BE117" s="196">
        <f aca="true" t="shared" si="4" ref="BE117:BE130">IF(U117="základní",N117,0)</f>
        <v>0</v>
      </c>
      <c r="BF117" s="196">
        <f aca="true" t="shared" si="5" ref="BF117:BF130">IF(U117="snížená",N117,0)</f>
        <v>0</v>
      </c>
      <c r="BG117" s="196">
        <f aca="true" t="shared" si="6" ref="BG117:BG130">IF(U117="zákl. přenesená",N117,0)</f>
        <v>0</v>
      </c>
      <c r="BH117" s="196">
        <f aca="true" t="shared" si="7" ref="BH117:BH130">IF(U117="sníž. přenesená",N117,0)</f>
        <v>0</v>
      </c>
      <c r="BI117" s="196">
        <f aca="true" t="shared" si="8" ref="BI117:BI130">IF(U117="nulová",N117,0)</f>
        <v>0</v>
      </c>
      <c r="BJ117" s="100" t="s">
        <v>22</v>
      </c>
      <c r="BK117" s="196">
        <f aca="true" t="shared" si="9" ref="BK117:BK130">ROUND(L117*K117,2)</f>
        <v>0</v>
      </c>
      <c r="BL117" s="100" t="s">
        <v>280</v>
      </c>
      <c r="BM117" s="100" t="s">
        <v>590</v>
      </c>
    </row>
    <row r="118" spans="2:65" s="110" customFormat="1" ht="31.5" customHeight="1">
      <c r="B118" s="111"/>
      <c r="C118" s="188" t="s">
        <v>124</v>
      </c>
      <c r="D118" s="188" t="s">
        <v>156</v>
      </c>
      <c r="E118" s="189" t="s">
        <v>1148</v>
      </c>
      <c r="F118" s="316" t="s">
        <v>1149</v>
      </c>
      <c r="G118" s="316"/>
      <c r="H118" s="316"/>
      <c r="I118" s="316"/>
      <c r="J118" s="190" t="s">
        <v>477</v>
      </c>
      <c r="K118" s="191">
        <v>16</v>
      </c>
      <c r="L118" s="317"/>
      <c r="M118" s="317"/>
      <c r="N118" s="318">
        <f t="shared" si="0"/>
        <v>0</v>
      </c>
      <c r="O118" s="318"/>
      <c r="P118" s="318"/>
      <c r="Q118" s="318"/>
      <c r="R118" s="115"/>
      <c r="T118" s="192" t="s">
        <v>5</v>
      </c>
      <c r="U118" s="193" t="s">
        <v>41</v>
      </c>
      <c r="V118" s="194">
        <v>0.728</v>
      </c>
      <c r="W118" s="194">
        <f t="shared" si="1"/>
        <v>11.648</v>
      </c>
      <c r="X118" s="194">
        <v>0.00035</v>
      </c>
      <c r="Y118" s="194">
        <f t="shared" si="2"/>
        <v>0.0056</v>
      </c>
      <c r="Z118" s="194">
        <v>0</v>
      </c>
      <c r="AA118" s="195">
        <f t="shared" si="3"/>
        <v>0</v>
      </c>
      <c r="AR118" s="100" t="s">
        <v>280</v>
      </c>
      <c r="AT118" s="100" t="s">
        <v>156</v>
      </c>
      <c r="AU118" s="100" t="s">
        <v>124</v>
      </c>
      <c r="AY118" s="100" t="s">
        <v>155</v>
      </c>
      <c r="BE118" s="196">
        <f t="shared" si="4"/>
        <v>0</v>
      </c>
      <c r="BF118" s="196">
        <f t="shared" si="5"/>
        <v>0</v>
      </c>
      <c r="BG118" s="196">
        <f t="shared" si="6"/>
        <v>0</v>
      </c>
      <c r="BH118" s="196">
        <f t="shared" si="7"/>
        <v>0</v>
      </c>
      <c r="BI118" s="196">
        <f t="shared" si="8"/>
        <v>0</v>
      </c>
      <c r="BJ118" s="100" t="s">
        <v>22</v>
      </c>
      <c r="BK118" s="196">
        <f t="shared" si="9"/>
        <v>0</v>
      </c>
      <c r="BL118" s="100" t="s">
        <v>280</v>
      </c>
      <c r="BM118" s="100" t="s">
        <v>599</v>
      </c>
    </row>
    <row r="119" spans="2:65" s="110" customFormat="1" ht="31.5" customHeight="1">
      <c r="B119" s="111"/>
      <c r="C119" s="188" t="s">
        <v>165</v>
      </c>
      <c r="D119" s="188" t="s">
        <v>156</v>
      </c>
      <c r="E119" s="189" t="s">
        <v>1150</v>
      </c>
      <c r="F119" s="316" t="s">
        <v>1151</v>
      </c>
      <c r="G119" s="316"/>
      <c r="H119" s="316"/>
      <c r="I119" s="316"/>
      <c r="J119" s="190" t="s">
        <v>477</v>
      </c>
      <c r="K119" s="191">
        <v>12</v>
      </c>
      <c r="L119" s="317"/>
      <c r="M119" s="317"/>
      <c r="N119" s="318">
        <f t="shared" si="0"/>
        <v>0</v>
      </c>
      <c r="O119" s="318"/>
      <c r="P119" s="318"/>
      <c r="Q119" s="318"/>
      <c r="R119" s="115"/>
      <c r="T119" s="192" t="s">
        <v>5</v>
      </c>
      <c r="U119" s="193" t="s">
        <v>41</v>
      </c>
      <c r="V119" s="194">
        <v>0.797</v>
      </c>
      <c r="W119" s="194">
        <f t="shared" si="1"/>
        <v>9.564</v>
      </c>
      <c r="X119" s="194">
        <v>0.00057</v>
      </c>
      <c r="Y119" s="194">
        <f t="shared" si="2"/>
        <v>0.00684</v>
      </c>
      <c r="Z119" s="194">
        <v>0</v>
      </c>
      <c r="AA119" s="195">
        <f t="shared" si="3"/>
        <v>0</v>
      </c>
      <c r="AR119" s="100" t="s">
        <v>280</v>
      </c>
      <c r="AT119" s="100" t="s">
        <v>156</v>
      </c>
      <c r="AU119" s="100" t="s">
        <v>124</v>
      </c>
      <c r="AY119" s="100" t="s">
        <v>155</v>
      </c>
      <c r="BE119" s="196">
        <f t="shared" si="4"/>
        <v>0</v>
      </c>
      <c r="BF119" s="196">
        <f t="shared" si="5"/>
        <v>0</v>
      </c>
      <c r="BG119" s="196">
        <f t="shared" si="6"/>
        <v>0</v>
      </c>
      <c r="BH119" s="196">
        <f t="shared" si="7"/>
        <v>0</v>
      </c>
      <c r="BI119" s="196">
        <f t="shared" si="8"/>
        <v>0</v>
      </c>
      <c r="BJ119" s="100" t="s">
        <v>22</v>
      </c>
      <c r="BK119" s="196">
        <f t="shared" si="9"/>
        <v>0</v>
      </c>
      <c r="BL119" s="100" t="s">
        <v>280</v>
      </c>
      <c r="BM119" s="100" t="s">
        <v>607</v>
      </c>
    </row>
    <row r="120" spans="2:65" s="110" customFormat="1" ht="31.5" customHeight="1">
      <c r="B120" s="111"/>
      <c r="C120" s="188" t="s">
        <v>169</v>
      </c>
      <c r="D120" s="188" t="s">
        <v>156</v>
      </c>
      <c r="E120" s="189" t="s">
        <v>1152</v>
      </c>
      <c r="F120" s="316" t="s">
        <v>1153</v>
      </c>
      <c r="G120" s="316"/>
      <c r="H120" s="316"/>
      <c r="I120" s="316"/>
      <c r="J120" s="190" t="s">
        <v>477</v>
      </c>
      <c r="K120" s="191">
        <v>12</v>
      </c>
      <c r="L120" s="317"/>
      <c r="M120" s="317"/>
      <c r="N120" s="318">
        <f t="shared" si="0"/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0.363</v>
      </c>
      <c r="W120" s="194">
        <f t="shared" si="1"/>
        <v>4.356</v>
      </c>
      <c r="X120" s="194">
        <v>0.00126</v>
      </c>
      <c r="Y120" s="194">
        <f t="shared" si="2"/>
        <v>0.015120000000000001</v>
      </c>
      <c r="Z120" s="194">
        <v>0</v>
      </c>
      <c r="AA120" s="195">
        <f t="shared" si="3"/>
        <v>0</v>
      </c>
      <c r="AR120" s="100" t="s">
        <v>280</v>
      </c>
      <c r="AT120" s="100" t="s">
        <v>156</v>
      </c>
      <c r="AU120" s="100" t="s">
        <v>124</v>
      </c>
      <c r="AY120" s="100" t="s">
        <v>155</v>
      </c>
      <c r="BE120" s="196">
        <f t="shared" si="4"/>
        <v>0</v>
      </c>
      <c r="BF120" s="196">
        <f t="shared" si="5"/>
        <v>0</v>
      </c>
      <c r="BG120" s="196">
        <f t="shared" si="6"/>
        <v>0</v>
      </c>
      <c r="BH120" s="196">
        <f t="shared" si="7"/>
        <v>0</v>
      </c>
      <c r="BI120" s="196">
        <f t="shared" si="8"/>
        <v>0</v>
      </c>
      <c r="BJ120" s="100" t="s">
        <v>22</v>
      </c>
      <c r="BK120" s="196">
        <f t="shared" si="9"/>
        <v>0</v>
      </c>
      <c r="BL120" s="100" t="s">
        <v>280</v>
      </c>
      <c r="BM120" s="100" t="s">
        <v>615</v>
      </c>
    </row>
    <row r="121" spans="2:65" s="110" customFormat="1" ht="22.5" customHeight="1">
      <c r="B121" s="111"/>
      <c r="C121" s="188" t="s">
        <v>154</v>
      </c>
      <c r="D121" s="188" t="s">
        <v>156</v>
      </c>
      <c r="E121" s="189" t="s">
        <v>1154</v>
      </c>
      <c r="F121" s="316" t="s">
        <v>1155</v>
      </c>
      <c r="G121" s="316"/>
      <c r="H121" s="316"/>
      <c r="I121" s="316"/>
      <c r="J121" s="190" t="s">
        <v>159</v>
      </c>
      <c r="K121" s="191">
        <v>1</v>
      </c>
      <c r="L121" s="317"/>
      <c r="M121" s="317"/>
      <c r="N121" s="318">
        <f t="shared" si="0"/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 t="shared" si="1"/>
        <v>0</v>
      </c>
      <c r="X121" s="194">
        <v>0</v>
      </c>
      <c r="Y121" s="194">
        <f t="shared" si="2"/>
        <v>0</v>
      </c>
      <c r="Z121" s="194">
        <v>0</v>
      </c>
      <c r="AA121" s="195">
        <f t="shared" si="3"/>
        <v>0</v>
      </c>
      <c r="AR121" s="100" t="s">
        <v>280</v>
      </c>
      <c r="AT121" s="100" t="s">
        <v>156</v>
      </c>
      <c r="AU121" s="100" t="s">
        <v>124</v>
      </c>
      <c r="AY121" s="100" t="s">
        <v>155</v>
      </c>
      <c r="BE121" s="196">
        <f t="shared" si="4"/>
        <v>0</v>
      </c>
      <c r="BF121" s="196">
        <f t="shared" si="5"/>
        <v>0</v>
      </c>
      <c r="BG121" s="196">
        <f t="shared" si="6"/>
        <v>0</v>
      </c>
      <c r="BH121" s="196">
        <f t="shared" si="7"/>
        <v>0</v>
      </c>
      <c r="BI121" s="196">
        <f t="shared" si="8"/>
        <v>0</v>
      </c>
      <c r="BJ121" s="100" t="s">
        <v>22</v>
      </c>
      <c r="BK121" s="196">
        <f t="shared" si="9"/>
        <v>0</v>
      </c>
      <c r="BL121" s="100" t="s">
        <v>280</v>
      </c>
      <c r="BM121" s="100" t="s">
        <v>624</v>
      </c>
    </row>
    <row r="122" spans="2:65" s="110" customFormat="1" ht="31.5" customHeight="1">
      <c r="B122" s="111"/>
      <c r="C122" s="188" t="s">
        <v>176</v>
      </c>
      <c r="D122" s="188" t="s">
        <v>156</v>
      </c>
      <c r="E122" s="189" t="s">
        <v>1156</v>
      </c>
      <c r="F122" s="316" t="s">
        <v>1157</v>
      </c>
      <c r="G122" s="316"/>
      <c r="H122" s="316"/>
      <c r="I122" s="316"/>
      <c r="J122" s="190" t="s">
        <v>477</v>
      </c>
      <c r="K122" s="191">
        <v>138</v>
      </c>
      <c r="L122" s="317"/>
      <c r="M122" s="317"/>
      <c r="N122" s="318">
        <f t="shared" si="0"/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0.048</v>
      </c>
      <c r="W122" s="194">
        <f t="shared" si="1"/>
        <v>6.6240000000000006</v>
      </c>
      <c r="X122" s="194">
        <v>0</v>
      </c>
      <c r="Y122" s="194">
        <f t="shared" si="2"/>
        <v>0</v>
      </c>
      <c r="Z122" s="194">
        <v>0</v>
      </c>
      <c r="AA122" s="195">
        <f t="shared" si="3"/>
        <v>0</v>
      </c>
      <c r="AR122" s="100" t="s">
        <v>280</v>
      </c>
      <c r="AT122" s="100" t="s">
        <v>156</v>
      </c>
      <c r="AU122" s="100" t="s">
        <v>124</v>
      </c>
      <c r="AY122" s="100" t="s">
        <v>155</v>
      </c>
      <c r="BE122" s="196">
        <f t="shared" si="4"/>
        <v>0</v>
      </c>
      <c r="BF122" s="196">
        <f t="shared" si="5"/>
        <v>0</v>
      </c>
      <c r="BG122" s="196">
        <f t="shared" si="6"/>
        <v>0</v>
      </c>
      <c r="BH122" s="196">
        <f t="shared" si="7"/>
        <v>0</v>
      </c>
      <c r="BI122" s="196">
        <f t="shared" si="8"/>
        <v>0</v>
      </c>
      <c r="BJ122" s="100" t="s">
        <v>22</v>
      </c>
      <c r="BK122" s="196">
        <f t="shared" si="9"/>
        <v>0</v>
      </c>
      <c r="BL122" s="100" t="s">
        <v>280</v>
      </c>
      <c r="BM122" s="100" t="s">
        <v>634</v>
      </c>
    </row>
    <row r="123" spans="2:65" s="110" customFormat="1" ht="22.5" customHeight="1">
      <c r="B123" s="111"/>
      <c r="C123" s="188" t="s">
        <v>235</v>
      </c>
      <c r="D123" s="188" t="s">
        <v>156</v>
      </c>
      <c r="E123" s="189" t="s">
        <v>1158</v>
      </c>
      <c r="F123" s="316" t="s">
        <v>1159</v>
      </c>
      <c r="G123" s="316"/>
      <c r="H123" s="316"/>
      <c r="I123" s="316"/>
      <c r="J123" s="190" t="s">
        <v>230</v>
      </c>
      <c r="K123" s="191">
        <v>4</v>
      </c>
      <c r="L123" s="317"/>
      <c r="M123" s="317"/>
      <c r="N123" s="318">
        <f t="shared" si="0"/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0.113</v>
      </c>
      <c r="W123" s="194">
        <f t="shared" si="1"/>
        <v>0.452</v>
      </c>
      <c r="X123" s="194">
        <v>0.00023</v>
      </c>
      <c r="Y123" s="194">
        <f t="shared" si="2"/>
        <v>0.00092</v>
      </c>
      <c r="Z123" s="194">
        <v>0</v>
      </c>
      <c r="AA123" s="195">
        <f t="shared" si="3"/>
        <v>0</v>
      </c>
      <c r="AR123" s="100" t="s">
        <v>280</v>
      </c>
      <c r="AT123" s="100" t="s">
        <v>156</v>
      </c>
      <c r="AU123" s="100" t="s">
        <v>124</v>
      </c>
      <c r="AY123" s="100" t="s">
        <v>155</v>
      </c>
      <c r="BE123" s="196">
        <f t="shared" si="4"/>
        <v>0</v>
      </c>
      <c r="BF123" s="196">
        <f t="shared" si="5"/>
        <v>0</v>
      </c>
      <c r="BG123" s="196">
        <f t="shared" si="6"/>
        <v>0</v>
      </c>
      <c r="BH123" s="196">
        <f t="shared" si="7"/>
        <v>0</v>
      </c>
      <c r="BI123" s="196">
        <f t="shared" si="8"/>
        <v>0</v>
      </c>
      <c r="BJ123" s="100" t="s">
        <v>22</v>
      </c>
      <c r="BK123" s="196">
        <f t="shared" si="9"/>
        <v>0</v>
      </c>
      <c r="BL123" s="100" t="s">
        <v>280</v>
      </c>
      <c r="BM123" s="100" t="s">
        <v>642</v>
      </c>
    </row>
    <row r="124" spans="2:65" s="110" customFormat="1" ht="22.5" customHeight="1">
      <c r="B124" s="111"/>
      <c r="C124" s="188" t="s">
        <v>239</v>
      </c>
      <c r="D124" s="188" t="s">
        <v>156</v>
      </c>
      <c r="E124" s="189" t="s">
        <v>1160</v>
      </c>
      <c r="F124" s="316" t="s">
        <v>1161</v>
      </c>
      <c r="G124" s="316"/>
      <c r="H124" s="316"/>
      <c r="I124" s="316"/>
      <c r="J124" s="190" t="s">
        <v>230</v>
      </c>
      <c r="K124" s="191">
        <v>2</v>
      </c>
      <c r="L124" s="317"/>
      <c r="M124" s="317"/>
      <c r="N124" s="318">
        <f t="shared" si="0"/>
        <v>0</v>
      </c>
      <c r="O124" s="318"/>
      <c r="P124" s="318"/>
      <c r="Q124" s="318"/>
      <c r="R124" s="115"/>
      <c r="T124" s="192" t="s">
        <v>5</v>
      </c>
      <c r="U124" s="193" t="s">
        <v>41</v>
      </c>
      <c r="V124" s="194">
        <v>0.113</v>
      </c>
      <c r="W124" s="194">
        <f t="shared" si="1"/>
        <v>0.226</v>
      </c>
      <c r="X124" s="194">
        <v>0.00028</v>
      </c>
      <c r="Y124" s="194">
        <f t="shared" si="2"/>
        <v>0.00056</v>
      </c>
      <c r="Z124" s="194">
        <v>0</v>
      </c>
      <c r="AA124" s="195">
        <f t="shared" si="3"/>
        <v>0</v>
      </c>
      <c r="AR124" s="100" t="s">
        <v>280</v>
      </c>
      <c r="AT124" s="100" t="s">
        <v>156</v>
      </c>
      <c r="AU124" s="100" t="s">
        <v>124</v>
      </c>
      <c r="AY124" s="100" t="s">
        <v>155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100" t="s">
        <v>22</v>
      </c>
      <c r="BK124" s="196">
        <f t="shared" si="9"/>
        <v>0</v>
      </c>
      <c r="BL124" s="100" t="s">
        <v>280</v>
      </c>
      <c r="BM124" s="100" t="s">
        <v>656</v>
      </c>
    </row>
    <row r="125" spans="2:65" s="110" customFormat="1" ht="31.5" customHeight="1">
      <c r="B125" s="111"/>
      <c r="C125" s="188" t="s">
        <v>243</v>
      </c>
      <c r="D125" s="188" t="s">
        <v>156</v>
      </c>
      <c r="E125" s="189" t="s">
        <v>1162</v>
      </c>
      <c r="F125" s="316" t="s">
        <v>1163</v>
      </c>
      <c r="G125" s="316"/>
      <c r="H125" s="316"/>
      <c r="I125" s="316"/>
      <c r="J125" s="190" t="s">
        <v>230</v>
      </c>
      <c r="K125" s="191">
        <v>4</v>
      </c>
      <c r="L125" s="317"/>
      <c r="M125" s="317"/>
      <c r="N125" s="318">
        <f t="shared" si="0"/>
        <v>0</v>
      </c>
      <c r="O125" s="318"/>
      <c r="P125" s="318"/>
      <c r="Q125" s="318"/>
      <c r="R125" s="115"/>
      <c r="T125" s="192" t="s">
        <v>5</v>
      </c>
      <c r="U125" s="193" t="s">
        <v>41</v>
      </c>
      <c r="V125" s="194">
        <v>2.54</v>
      </c>
      <c r="W125" s="194">
        <f t="shared" si="1"/>
        <v>10.16</v>
      </c>
      <c r="X125" s="194">
        <v>0.0064</v>
      </c>
      <c r="Y125" s="194">
        <f t="shared" si="2"/>
        <v>0.0256</v>
      </c>
      <c r="Z125" s="194">
        <v>0</v>
      </c>
      <c r="AA125" s="195">
        <f t="shared" si="3"/>
        <v>0</v>
      </c>
      <c r="AR125" s="100" t="s">
        <v>280</v>
      </c>
      <c r="AT125" s="100" t="s">
        <v>156</v>
      </c>
      <c r="AU125" s="100" t="s">
        <v>124</v>
      </c>
      <c r="AY125" s="100" t="s">
        <v>155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00" t="s">
        <v>22</v>
      </c>
      <c r="BK125" s="196">
        <f t="shared" si="9"/>
        <v>0</v>
      </c>
      <c r="BL125" s="100" t="s">
        <v>280</v>
      </c>
      <c r="BM125" s="100" t="s">
        <v>667</v>
      </c>
    </row>
    <row r="126" spans="2:65" s="110" customFormat="1" ht="22.5" customHeight="1">
      <c r="B126" s="111"/>
      <c r="C126" s="188" t="s">
        <v>26</v>
      </c>
      <c r="D126" s="188" t="s">
        <v>156</v>
      </c>
      <c r="E126" s="189" t="s">
        <v>1164</v>
      </c>
      <c r="F126" s="316" t="s">
        <v>1165</v>
      </c>
      <c r="G126" s="316"/>
      <c r="H126" s="316"/>
      <c r="I126" s="316"/>
      <c r="J126" s="190" t="s">
        <v>230</v>
      </c>
      <c r="K126" s="191">
        <v>1</v>
      </c>
      <c r="L126" s="317"/>
      <c r="M126" s="317"/>
      <c r="N126" s="318">
        <f t="shared" si="0"/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0.113</v>
      </c>
      <c r="W126" s="194">
        <f t="shared" si="1"/>
        <v>0.113</v>
      </c>
      <c r="X126" s="194">
        <v>0.00028</v>
      </c>
      <c r="Y126" s="194">
        <f t="shared" si="2"/>
        <v>0.00028</v>
      </c>
      <c r="Z126" s="194">
        <v>0</v>
      </c>
      <c r="AA126" s="195">
        <f t="shared" si="3"/>
        <v>0</v>
      </c>
      <c r="AR126" s="100" t="s">
        <v>280</v>
      </c>
      <c r="AT126" s="100" t="s">
        <v>156</v>
      </c>
      <c r="AU126" s="100" t="s">
        <v>124</v>
      </c>
      <c r="AY126" s="100" t="s">
        <v>155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00" t="s">
        <v>22</v>
      </c>
      <c r="BK126" s="196">
        <f t="shared" si="9"/>
        <v>0</v>
      </c>
      <c r="BL126" s="100" t="s">
        <v>280</v>
      </c>
      <c r="BM126" s="100" t="s">
        <v>677</v>
      </c>
    </row>
    <row r="127" spans="2:65" s="110" customFormat="1" ht="31.5" customHeight="1">
      <c r="B127" s="111"/>
      <c r="C127" s="188" t="s">
        <v>254</v>
      </c>
      <c r="D127" s="188" t="s">
        <v>156</v>
      </c>
      <c r="E127" s="189" t="s">
        <v>1166</v>
      </c>
      <c r="F127" s="316" t="s">
        <v>1167</v>
      </c>
      <c r="G127" s="316"/>
      <c r="H127" s="316"/>
      <c r="I127" s="316"/>
      <c r="J127" s="190" t="s">
        <v>230</v>
      </c>
      <c r="K127" s="191">
        <v>2</v>
      </c>
      <c r="L127" s="317"/>
      <c r="M127" s="317"/>
      <c r="N127" s="318">
        <f t="shared" si="0"/>
        <v>0</v>
      </c>
      <c r="O127" s="318"/>
      <c r="P127" s="318"/>
      <c r="Q127" s="318"/>
      <c r="R127" s="115"/>
      <c r="T127" s="192" t="s">
        <v>5</v>
      </c>
      <c r="U127" s="193" t="s">
        <v>41</v>
      </c>
      <c r="V127" s="194">
        <v>0.113</v>
      </c>
      <c r="W127" s="194">
        <f t="shared" si="1"/>
        <v>0.226</v>
      </c>
      <c r="X127" s="194">
        <v>0.00034</v>
      </c>
      <c r="Y127" s="194">
        <f t="shared" si="2"/>
        <v>0.00068</v>
      </c>
      <c r="Z127" s="194">
        <v>0</v>
      </c>
      <c r="AA127" s="195">
        <f t="shared" si="3"/>
        <v>0</v>
      </c>
      <c r="AR127" s="100" t="s">
        <v>280</v>
      </c>
      <c r="AT127" s="100" t="s">
        <v>156</v>
      </c>
      <c r="AU127" s="100" t="s">
        <v>124</v>
      </c>
      <c r="AY127" s="100" t="s">
        <v>155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00" t="s">
        <v>22</v>
      </c>
      <c r="BK127" s="196">
        <f t="shared" si="9"/>
        <v>0</v>
      </c>
      <c r="BL127" s="100" t="s">
        <v>280</v>
      </c>
      <c r="BM127" s="100" t="s">
        <v>686</v>
      </c>
    </row>
    <row r="128" spans="2:65" s="110" customFormat="1" ht="22.5" customHeight="1">
      <c r="B128" s="111"/>
      <c r="C128" s="188" t="s">
        <v>260</v>
      </c>
      <c r="D128" s="188" t="s">
        <v>156</v>
      </c>
      <c r="E128" s="189" t="s">
        <v>1168</v>
      </c>
      <c r="F128" s="316" t="s">
        <v>1169</v>
      </c>
      <c r="G128" s="316"/>
      <c r="H128" s="316"/>
      <c r="I128" s="316"/>
      <c r="J128" s="190" t="s">
        <v>230</v>
      </c>
      <c r="K128" s="191">
        <v>3</v>
      </c>
      <c r="L128" s="317"/>
      <c r="M128" s="317"/>
      <c r="N128" s="318">
        <f t="shared" si="0"/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0.176</v>
      </c>
      <c r="W128" s="194">
        <f t="shared" si="1"/>
        <v>0.528</v>
      </c>
      <c r="X128" s="194">
        <v>0.00016</v>
      </c>
      <c r="Y128" s="194">
        <f t="shared" si="2"/>
        <v>0.00048000000000000007</v>
      </c>
      <c r="Z128" s="194">
        <v>0</v>
      </c>
      <c r="AA128" s="195">
        <f t="shared" si="3"/>
        <v>0</v>
      </c>
      <c r="AR128" s="100" t="s">
        <v>280</v>
      </c>
      <c r="AT128" s="100" t="s">
        <v>156</v>
      </c>
      <c r="AU128" s="100" t="s">
        <v>124</v>
      </c>
      <c r="AY128" s="100" t="s">
        <v>155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00" t="s">
        <v>22</v>
      </c>
      <c r="BK128" s="196">
        <f t="shared" si="9"/>
        <v>0</v>
      </c>
      <c r="BL128" s="100" t="s">
        <v>280</v>
      </c>
      <c r="BM128" s="100" t="s">
        <v>694</v>
      </c>
    </row>
    <row r="129" spans="2:65" s="110" customFormat="1" ht="22.5" customHeight="1">
      <c r="B129" s="111"/>
      <c r="C129" s="188" t="s">
        <v>266</v>
      </c>
      <c r="D129" s="188" t="s">
        <v>156</v>
      </c>
      <c r="E129" s="189" t="s">
        <v>1170</v>
      </c>
      <c r="F129" s="316" t="s">
        <v>1171</v>
      </c>
      <c r="G129" s="316"/>
      <c r="H129" s="316"/>
      <c r="I129" s="316"/>
      <c r="J129" s="190" t="s">
        <v>230</v>
      </c>
      <c r="K129" s="191">
        <v>1</v>
      </c>
      <c r="L129" s="317"/>
      <c r="M129" s="317"/>
      <c r="N129" s="318">
        <f t="shared" si="0"/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 t="shared" si="1"/>
        <v>0</v>
      </c>
      <c r="X129" s="194">
        <v>0</v>
      </c>
      <c r="Y129" s="194">
        <f t="shared" si="2"/>
        <v>0</v>
      </c>
      <c r="Z129" s="194">
        <v>0</v>
      </c>
      <c r="AA129" s="195">
        <f t="shared" si="3"/>
        <v>0</v>
      </c>
      <c r="AR129" s="100" t="s">
        <v>280</v>
      </c>
      <c r="AT129" s="100" t="s">
        <v>156</v>
      </c>
      <c r="AU129" s="100" t="s">
        <v>124</v>
      </c>
      <c r="AY129" s="100" t="s">
        <v>155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00" t="s">
        <v>22</v>
      </c>
      <c r="BK129" s="196">
        <f t="shared" si="9"/>
        <v>0</v>
      </c>
      <c r="BL129" s="100" t="s">
        <v>280</v>
      </c>
      <c r="BM129" s="100" t="s">
        <v>1172</v>
      </c>
    </row>
    <row r="130" spans="2:65" s="110" customFormat="1" ht="31.5" customHeight="1">
      <c r="B130" s="111"/>
      <c r="C130" s="188" t="s">
        <v>270</v>
      </c>
      <c r="D130" s="188" t="s">
        <v>156</v>
      </c>
      <c r="E130" s="189" t="s">
        <v>1173</v>
      </c>
      <c r="F130" s="316" t="s">
        <v>1174</v>
      </c>
      <c r="G130" s="316"/>
      <c r="H130" s="316"/>
      <c r="I130" s="316"/>
      <c r="J130" s="190" t="s">
        <v>622</v>
      </c>
      <c r="K130" s="191">
        <v>611.666</v>
      </c>
      <c r="L130" s="317"/>
      <c r="M130" s="317"/>
      <c r="N130" s="318">
        <f t="shared" si="0"/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 t="shared" si="1"/>
        <v>0</v>
      </c>
      <c r="X130" s="194">
        <v>0</v>
      </c>
      <c r="Y130" s="194">
        <f t="shared" si="2"/>
        <v>0</v>
      </c>
      <c r="Z130" s="194">
        <v>0</v>
      </c>
      <c r="AA130" s="195">
        <f t="shared" si="3"/>
        <v>0</v>
      </c>
      <c r="AR130" s="100" t="s">
        <v>280</v>
      </c>
      <c r="AT130" s="100" t="s">
        <v>156</v>
      </c>
      <c r="AU130" s="100" t="s">
        <v>124</v>
      </c>
      <c r="AY130" s="100" t="s">
        <v>155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00" t="s">
        <v>22</v>
      </c>
      <c r="BK130" s="196">
        <f t="shared" si="9"/>
        <v>0</v>
      </c>
      <c r="BL130" s="100" t="s">
        <v>280</v>
      </c>
      <c r="BM130" s="100" t="s">
        <v>1175</v>
      </c>
    </row>
    <row r="131" spans="2:63" s="180" customFormat="1" ht="29.85" customHeight="1">
      <c r="B131" s="176"/>
      <c r="C131" s="177"/>
      <c r="D131" s="187" t="s">
        <v>1143</v>
      </c>
      <c r="E131" s="187"/>
      <c r="F131" s="187"/>
      <c r="G131" s="187"/>
      <c r="H131" s="187"/>
      <c r="I131" s="187"/>
      <c r="J131" s="187"/>
      <c r="K131" s="187"/>
      <c r="L131" s="200"/>
      <c r="M131" s="200"/>
      <c r="N131" s="314">
        <f>BK131</f>
        <v>0</v>
      </c>
      <c r="O131" s="315"/>
      <c r="P131" s="315"/>
      <c r="Q131" s="315"/>
      <c r="R131" s="179"/>
      <c r="T131" s="181"/>
      <c r="U131" s="177"/>
      <c r="V131" s="177"/>
      <c r="W131" s="182">
        <f>SUM(W132:W152)</f>
        <v>121.02999999999999</v>
      </c>
      <c r="X131" s="177"/>
      <c r="Y131" s="182">
        <f>SUM(Y132:Y152)</f>
        <v>0.26264000000000004</v>
      </c>
      <c r="Z131" s="177"/>
      <c r="AA131" s="183">
        <f>SUM(AA132:AA152)</f>
        <v>0</v>
      </c>
      <c r="AR131" s="184" t="s">
        <v>124</v>
      </c>
      <c r="AT131" s="185" t="s">
        <v>75</v>
      </c>
      <c r="AU131" s="185" t="s">
        <v>22</v>
      </c>
      <c r="AY131" s="184" t="s">
        <v>155</v>
      </c>
      <c r="BK131" s="186">
        <f>SUM(BK132:BK152)</f>
        <v>0</v>
      </c>
    </row>
    <row r="132" spans="2:65" s="110" customFormat="1" ht="31.5" customHeight="1">
      <c r="B132" s="111"/>
      <c r="C132" s="188" t="s">
        <v>11</v>
      </c>
      <c r="D132" s="188" t="s">
        <v>156</v>
      </c>
      <c r="E132" s="189" t="s">
        <v>1176</v>
      </c>
      <c r="F132" s="316" t="s">
        <v>1177</v>
      </c>
      <c r="G132" s="316"/>
      <c r="H132" s="316"/>
      <c r="I132" s="316"/>
      <c r="J132" s="190" t="s">
        <v>477</v>
      </c>
      <c r="K132" s="191">
        <v>70</v>
      </c>
      <c r="L132" s="317"/>
      <c r="M132" s="317"/>
      <c r="N132" s="318">
        <f aca="true" t="shared" si="10" ref="N132:N139">ROUND(L132*K132,2)</f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0.529</v>
      </c>
      <c r="W132" s="194">
        <f aca="true" t="shared" si="11" ref="W132:W139">V132*K132</f>
        <v>37.03</v>
      </c>
      <c r="X132" s="194">
        <v>0.00066</v>
      </c>
      <c r="Y132" s="194">
        <f aca="true" t="shared" si="12" ref="Y132:Y139">X132*K132</f>
        <v>0.0462</v>
      </c>
      <c r="Z132" s="194">
        <v>0</v>
      </c>
      <c r="AA132" s="195">
        <f aca="true" t="shared" si="13" ref="AA132:AA139">Z132*K132</f>
        <v>0</v>
      </c>
      <c r="AR132" s="100" t="s">
        <v>280</v>
      </c>
      <c r="AT132" s="100" t="s">
        <v>156</v>
      </c>
      <c r="AU132" s="100" t="s">
        <v>124</v>
      </c>
      <c r="AY132" s="100" t="s">
        <v>155</v>
      </c>
      <c r="BE132" s="196">
        <f aca="true" t="shared" si="14" ref="BE132:BE139">IF(U132="základní",N132,0)</f>
        <v>0</v>
      </c>
      <c r="BF132" s="196">
        <f aca="true" t="shared" si="15" ref="BF132:BF139">IF(U132="snížená",N132,0)</f>
        <v>0</v>
      </c>
      <c r="BG132" s="196">
        <f aca="true" t="shared" si="16" ref="BG132:BG139">IF(U132="zákl. přenesená",N132,0)</f>
        <v>0</v>
      </c>
      <c r="BH132" s="196">
        <f aca="true" t="shared" si="17" ref="BH132:BH139">IF(U132="sníž. přenesená",N132,0)</f>
        <v>0</v>
      </c>
      <c r="BI132" s="196">
        <f aca="true" t="shared" si="18" ref="BI132:BI139">IF(U132="nulová",N132,0)</f>
        <v>0</v>
      </c>
      <c r="BJ132" s="100" t="s">
        <v>22</v>
      </c>
      <c r="BK132" s="196">
        <f aca="true" t="shared" si="19" ref="BK132:BK139">ROUND(L132*K132,2)</f>
        <v>0</v>
      </c>
      <c r="BL132" s="100" t="s">
        <v>280</v>
      </c>
      <c r="BM132" s="100" t="s">
        <v>346</v>
      </c>
    </row>
    <row r="133" spans="2:65" s="110" customFormat="1" ht="31.5" customHeight="1">
      <c r="B133" s="111"/>
      <c r="C133" s="188" t="s">
        <v>280</v>
      </c>
      <c r="D133" s="188" t="s">
        <v>156</v>
      </c>
      <c r="E133" s="189" t="s">
        <v>1178</v>
      </c>
      <c r="F133" s="316" t="s">
        <v>1179</v>
      </c>
      <c r="G133" s="316"/>
      <c r="H133" s="316"/>
      <c r="I133" s="316"/>
      <c r="J133" s="190" t="s">
        <v>477</v>
      </c>
      <c r="K133" s="191">
        <v>40</v>
      </c>
      <c r="L133" s="317"/>
      <c r="M133" s="317"/>
      <c r="N133" s="318">
        <f t="shared" si="10"/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0.616</v>
      </c>
      <c r="W133" s="194">
        <f t="shared" si="11"/>
        <v>24.64</v>
      </c>
      <c r="X133" s="194">
        <v>0.00091</v>
      </c>
      <c r="Y133" s="194">
        <f t="shared" si="12"/>
        <v>0.0364</v>
      </c>
      <c r="Z133" s="194">
        <v>0</v>
      </c>
      <c r="AA133" s="195">
        <f t="shared" si="13"/>
        <v>0</v>
      </c>
      <c r="AR133" s="100" t="s">
        <v>280</v>
      </c>
      <c r="AT133" s="100" t="s">
        <v>156</v>
      </c>
      <c r="AU133" s="100" t="s">
        <v>124</v>
      </c>
      <c r="AY133" s="100" t="s">
        <v>155</v>
      </c>
      <c r="BE133" s="196">
        <f t="shared" si="14"/>
        <v>0</v>
      </c>
      <c r="BF133" s="196">
        <f t="shared" si="15"/>
        <v>0</v>
      </c>
      <c r="BG133" s="196">
        <f t="shared" si="16"/>
        <v>0</v>
      </c>
      <c r="BH133" s="196">
        <f t="shared" si="17"/>
        <v>0</v>
      </c>
      <c r="BI133" s="196">
        <f t="shared" si="18"/>
        <v>0</v>
      </c>
      <c r="BJ133" s="100" t="s">
        <v>22</v>
      </c>
      <c r="BK133" s="196">
        <f t="shared" si="19"/>
        <v>0</v>
      </c>
      <c r="BL133" s="100" t="s">
        <v>280</v>
      </c>
      <c r="BM133" s="100" t="s">
        <v>369</v>
      </c>
    </row>
    <row r="134" spans="2:65" s="110" customFormat="1" ht="31.5" customHeight="1">
      <c r="B134" s="111"/>
      <c r="C134" s="188" t="s">
        <v>287</v>
      </c>
      <c r="D134" s="188" t="s">
        <v>156</v>
      </c>
      <c r="E134" s="189" t="s">
        <v>1180</v>
      </c>
      <c r="F134" s="316" t="s">
        <v>1181</v>
      </c>
      <c r="G134" s="316"/>
      <c r="H134" s="316"/>
      <c r="I134" s="316"/>
      <c r="J134" s="190" t="s">
        <v>477</v>
      </c>
      <c r="K134" s="191">
        <v>30</v>
      </c>
      <c r="L134" s="317"/>
      <c r="M134" s="317"/>
      <c r="N134" s="318">
        <f t="shared" si="10"/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0.572</v>
      </c>
      <c r="W134" s="194">
        <f t="shared" si="11"/>
        <v>17.16</v>
      </c>
      <c r="X134" s="194">
        <v>0.00451</v>
      </c>
      <c r="Y134" s="194">
        <f t="shared" si="12"/>
        <v>0.1353</v>
      </c>
      <c r="Z134" s="194">
        <v>0</v>
      </c>
      <c r="AA134" s="195">
        <f t="shared" si="13"/>
        <v>0</v>
      </c>
      <c r="AR134" s="100" t="s">
        <v>280</v>
      </c>
      <c r="AT134" s="100" t="s">
        <v>156</v>
      </c>
      <c r="AU134" s="100" t="s">
        <v>124</v>
      </c>
      <c r="AY134" s="100" t="s">
        <v>155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100" t="s">
        <v>22</v>
      </c>
      <c r="BK134" s="196">
        <f t="shared" si="19"/>
        <v>0</v>
      </c>
      <c r="BL134" s="100" t="s">
        <v>280</v>
      </c>
      <c r="BM134" s="100" t="s">
        <v>377</v>
      </c>
    </row>
    <row r="135" spans="2:65" s="110" customFormat="1" ht="31.5" customHeight="1">
      <c r="B135" s="111"/>
      <c r="C135" s="188" t="s">
        <v>295</v>
      </c>
      <c r="D135" s="188" t="s">
        <v>156</v>
      </c>
      <c r="E135" s="189" t="s">
        <v>1182</v>
      </c>
      <c r="F135" s="316" t="s">
        <v>1183</v>
      </c>
      <c r="G135" s="316"/>
      <c r="H135" s="316"/>
      <c r="I135" s="316"/>
      <c r="J135" s="190" t="s">
        <v>477</v>
      </c>
      <c r="K135" s="191">
        <v>140</v>
      </c>
      <c r="L135" s="317"/>
      <c r="M135" s="317"/>
      <c r="N135" s="318">
        <f t="shared" si="10"/>
        <v>0</v>
      </c>
      <c r="O135" s="318"/>
      <c r="P135" s="318"/>
      <c r="Q135" s="318"/>
      <c r="R135" s="115"/>
      <c r="T135" s="192" t="s">
        <v>5</v>
      </c>
      <c r="U135" s="193" t="s">
        <v>41</v>
      </c>
      <c r="V135" s="194">
        <v>0.082</v>
      </c>
      <c r="W135" s="194">
        <f t="shared" si="11"/>
        <v>11.48</v>
      </c>
      <c r="X135" s="194">
        <v>1E-05</v>
      </c>
      <c r="Y135" s="194">
        <f t="shared" si="12"/>
        <v>0.0014000000000000002</v>
      </c>
      <c r="Z135" s="194">
        <v>0</v>
      </c>
      <c r="AA135" s="195">
        <f t="shared" si="13"/>
        <v>0</v>
      </c>
      <c r="AR135" s="100" t="s">
        <v>280</v>
      </c>
      <c r="AT135" s="100" t="s">
        <v>156</v>
      </c>
      <c r="AU135" s="100" t="s">
        <v>124</v>
      </c>
      <c r="AY135" s="100" t="s">
        <v>155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100" t="s">
        <v>22</v>
      </c>
      <c r="BK135" s="196">
        <f t="shared" si="19"/>
        <v>0</v>
      </c>
      <c r="BL135" s="100" t="s">
        <v>280</v>
      </c>
      <c r="BM135" s="100" t="s">
        <v>1184</v>
      </c>
    </row>
    <row r="136" spans="2:65" s="110" customFormat="1" ht="22.5" customHeight="1">
      <c r="B136" s="111"/>
      <c r="C136" s="188" t="s">
        <v>299</v>
      </c>
      <c r="D136" s="188" t="s">
        <v>156</v>
      </c>
      <c r="E136" s="189" t="s">
        <v>1185</v>
      </c>
      <c r="F136" s="316" t="s">
        <v>1186</v>
      </c>
      <c r="G136" s="316"/>
      <c r="H136" s="316"/>
      <c r="I136" s="316"/>
      <c r="J136" s="190" t="s">
        <v>159</v>
      </c>
      <c r="K136" s="191">
        <v>1</v>
      </c>
      <c r="L136" s="317"/>
      <c r="M136" s="317"/>
      <c r="N136" s="318">
        <f t="shared" si="10"/>
        <v>0</v>
      </c>
      <c r="O136" s="318"/>
      <c r="P136" s="318"/>
      <c r="Q136" s="318"/>
      <c r="R136" s="115"/>
      <c r="T136" s="192" t="s">
        <v>5</v>
      </c>
      <c r="U136" s="193" t="s">
        <v>41</v>
      </c>
      <c r="V136" s="194">
        <v>0</v>
      </c>
      <c r="W136" s="194">
        <f t="shared" si="11"/>
        <v>0</v>
      </c>
      <c r="X136" s="194">
        <v>0</v>
      </c>
      <c r="Y136" s="194">
        <f t="shared" si="12"/>
        <v>0</v>
      </c>
      <c r="Z136" s="194">
        <v>0</v>
      </c>
      <c r="AA136" s="195">
        <f t="shared" si="13"/>
        <v>0</v>
      </c>
      <c r="AR136" s="100" t="s">
        <v>280</v>
      </c>
      <c r="AT136" s="100" t="s">
        <v>156</v>
      </c>
      <c r="AU136" s="100" t="s">
        <v>124</v>
      </c>
      <c r="AY136" s="100" t="s">
        <v>155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100" t="s">
        <v>22</v>
      </c>
      <c r="BK136" s="196">
        <f t="shared" si="19"/>
        <v>0</v>
      </c>
      <c r="BL136" s="100" t="s">
        <v>280</v>
      </c>
      <c r="BM136" s="100" t="s">
        <v>388</v>
      </c>
    </row>
    <row r="137" spans="2:65" s="110" customFormat="1" ht="31.5" customHeight="1">
      <c r="B137" s="111"/>
      <c r="C137" s="188" t="s">
        <v>304</v>
      </c>
      <c r="D137" s="188" t="s">
        <v>156</v>
      </c>
      <c r="E137" s="189" t="s">
        <v>1187</v>
      </c>
      <c r="F137" s="316" t="s">
        <v>1188</v>
      </c>
      <c r="G137" s="316"/>
      <c r="H137" s="316"/>
      <c r="I137" s="316"/>
      <c r="J137" s="190" t="s">
        <v>477</v>
      </c>
      <c r="K137" s="191">
        <v>140</v>
      </c>
      <c r="L137" s="317"/>
      <c r="M137" s="317"/>
      <c r="N137" s="318">
        <f t="shared" si="10"/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0.067</v>
      </c>
      <c r="W137" s="194">
        <f t="shared" si="11"/>
        <v>9.38</v>
      </c>
      <c r="X137" s="194">
        <v>0.00019</v>
      </c>
      <c r="Y137" s="194">
        <f t="shared" si="12"/>
        <v>0.026600000000000002</v>
      </c>
      <c r="Z137" s="194">
        <v>0</v>
      </c>
      <c r="AA137" s="195">
        <f t="shared" si="13"/>
        <v>0</v>
      </c>
      <c r="AR137" s="100" t="s">
        <v>280</v>
      </c>
      <c r="AT137" s="100" t="s">
        <v>156</v>
      </c>
      <c r="AU137" s="100" t="s">
        <v>124</v>
      </c>
      <c r="AY137" s="100" t="s">
        <v>155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100" t="s">
        <v>22</v>
      </c>
      <c r="BK137" s="196">
        <f t="shared" si="19"/>
        <v>0</v>
      </c>
      <c r="BL137" s="100" t="s">
        <v>280</v>
      </c>
      <c r="BM137" s="100" t="s">
        <v>398</v>
      </c>
    </row>
    <row r="138" spans="2:65" s="110" customFormat="1" ht="44.25" customHeight="1">
      <c r="B138" s="111"/>
      <c r="C138" s="188" t="s">
        <v>10</v>
      </c>
      <c r="D138" s="188" t="s">
        <v>156</v>
      </c>
      <c r="E138" s="189" t="s">
        <v>1189</v>
      </c>
      <c r="F138" s="316" t="s">
        <v>1190</v>
      </c>
      <c r="G138" s="316"/>
      <c r="H138" s="316"/>
      <c r="I138" s="316"/>
      <c r="J138" s="190" t="s">
        <v>477</v>
      </c>
      <c r="K138" s="191">
        <v>70</v>
      </c>
      <c r="L138" s="317"/>
      <c r="M138" s="317"/>
      <c r="N138" s="318">
        <f t="shared" si="10"/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0.103</v>
      </c>
      <c r="W138" s="194">
        <f t="shared" si="11"/>
        <v>7.21</v>
      </c>
      <c r="X138" s="194">
        <v>5E-05</v>
      </c>
      <c r="Y138" s="194">
        <f t="shared" si="12"/>
        <v>0.0035</v>
      </c>
      <c r="Z138" s="194">
        <v>0</v>
      </c>
      <c r="AA138" s="195">
        <f t="shared" si="13"/>
        <v>0</v>
      </c>
      <c r="AR138" s="100" t="s">
        <v>280</v>
      </c>
      <c r="AT138" s="100" t="s">
        <v>156</v>
      </c>
      <c r="AU138" s="100" t="s">
        <v>124</v>
      </c>
      <c r="AY138" s="100" t="s">
        <v>155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00" t="s">
        <v>22</v>
      </c>
      <c r="BK138" s="196">
        <f t="shared" si="19"/>
        <v>0</v>
      </c>
      <c r="BL138" s="100" t="s">
        <v>280</v>
      </c>
      <c r="BM138" s="100" t="s">
        <v>433</v>
      </c>
    </row>
    <row r="139" spans="2:65" s="110" customFormat="1" ht="44.25" customHeight="1">
      <c r="B139" s="111"/>
      <c r="C139" s="188" t="s">
        <v>323</v>
      </c>
      <c r="D139" s="188" t="s">
        <v>156</v>
      </c>
      <c r="E139" s="189" t="s">
        <v>1191</v>
      </c>
      <c r="F139" s="316" t="s">
        <v>1192</v>
      </c>
      <c r="G139" s="316"/>
      <c r="H139" s="316"/>
      <c r="I139" s="316"/>
      <c r="J139" s="190" t="s">
        <v>477</v>
      </c>
      <c r="K139" s="191">
        <v>70</v>
      </c>
      <c r="L139" s="317"/>
      <c r="M139" s="317"/>
      <c r="N139" s="318">
        <f t="shared" si="10"/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0.103</v>
      </c>
      <c r="W139" s="194">
        <f t="shared" si="11"/>
        <v>7.21</v>
      </c>
      <c r="X139" s="194">
        <v>7E-05</v>
      </c>
      <c r="Y139" s="194">
        <f t="shared" si="12"/>
        <v>0.0049</v>
      </c>
      <c r="Z139" s="194">
        <v>0</v>
      </c>
      <c r="AA139" s="195">
        <f t="shared" si="13"/>
        <v>0</v>
      </c>
      <c r="AR139" s="100" t="s">
        <v>280</v>
      </c>
      <c r="AT139" s="100" t="s">
        <v>156</v>
      </c>
      <c r="AU139" s="100" t="s">
        <v>124</v>
      </c>
      <c r="AY139" s="100" t="s">
        <v>155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100" t="s">
        <v>22</v>
      </c>
      <c r="BK139" s="196">
        <f t="shared" si="19"/>
        <v>0</v>
      </c>
      <c r="BL139" s="100" t="s">
        <v>280</v>
      </c>
      <c r="BM139" s="100" t="s">
        <v>443</v>
      </c>
    </row>
    <row r="140" spans="2:51" s="215" customFormat="1" ht="22.5" customHeight="1">
      <c r="B140" s="210"/>
      <c r="C140" s="211"/>
      <c r="D140" s="211"/>
      <c r="E140" s="212" t="s">
        <v>5</v>
      </c>
      <c r="F140" s="353" t="s">
        <v>1193</v>
      </c>
      <c r="G140" s="354"/>
      <c r="H140" s="354"/>
      <c r="I140" s="354"/>
      <c r="J140" s="211"/>
      <c r="K140" s="213">
        <v>40</v>
      </c>
      <c r="L140" s="245"/>
      <c r="M140" s="245"/>
      <c r="N140" s="211"/>
      <c r="O140" s="211"/>
      <c r="P140" s="211"/>
      <c r="Q140" s="211"/>
      <c r="R140" s="214"/>
      <c r="T140" s="216"/>
      <c r="U140" s="211"/>
      <c r="V140" s="211"/>
      <c r="W140" s="211"/>
      <c r="X140" s="211"/>
      <c r="Y140" s="211"/>
      <c r="Z140" s="211"/>
      <c r="AA140" s="217"/>
      <c r="AT140" s="218" t="s">
        <v>217</v>
      </c>
      <c r="AU140" s="218" t="s">
        <v>124</v>
      </c>
      <c r="AV140" s="215" t="s">
        <v>124</v>
      </c>
      <c r="AW140" s="215" t="s">
        <v>34</v>
      </c>
      <c r="AX140" s="215" t="s">
        <v>76</v>
      </c>
      <c r="AY140" s="218" t="s">
        <v>155</v>
      </c>
    </row>
    <row r="141" spans="2:51" s="215" customFormat="1" ht="22.5" customHeight="1">
      <c r="B141" s="210"/>
      <c r="C141" s="211"/>
      <c r="D141" s="211"/>
      <c r="E141" s="212" t="s">
        <v>5</v>
      </c>
      <c r="F141" s="347" t="s">
        <v>1194</v>
      </c>
      <c r="G141" s="348"/>
      <c r="H141" s="348"/>
      <c r="I141" s="348"/>
      <c r="J141" s="211"/>
      <c r="K141" s="213">
        <v>30</v>
      </c>
      <c r="L141" s="245"/>
      <c r="M141" s="245"/>
      <c r="N141" s="211"/>
      <c r="O141" s="211"/>
      <c r="P141" s="211"/>
      <c r="Q141" s="211"/>
      <c r="R141" s="214"/>
      <c r="T141" s="216"/>
      <c r="U141" s="211"/>
      <c r="V141" s="211"/>
      <c r="W141" s="211"/>
      <c r="X141" s="211"/>
      <c r="Y141" s="211"/>
      <c r="Z141" s="211"/>
      <c r="AA141" s="217"/>
      <c r="AT141" s="218" t="s">
        <v>217</v>
      </c>
      <c r="AU141" s="218" t="s">
        <v>124</v>
      </c>
      <c r="AV141" s="215" t="s">
        <v>124</v>
      </c>
      <c r="AW141" s="215" t="s">
        <v>34</v>
      </c>
      <c r="AX141" s="215" t="s">
        <v>76</v>
      </c>
      <c r="AY141" s="218" t="s">
        <v>155</v>
      </c>
    </row>
    <row r="142" spans="2:51" s="224" customFormat="1" ht="22.5" customHeight="1">
      <c r="B142" s="219"/>
      <c r="C142" s="220"/>
      <c r="D142" s="220"/>
      <c r="E142" s="221" t="s">
        <v>5</v>
      </c>
      <c r="F142" s="336" t="s">
        <v>222</v>
      </c>
      <c r="G142" s="337"/>
      <c r="H142" s="337"/>
      <c r="I142" s="337"/>
      <c r="J142" s="220"/>
      <c r="K142" s="222">
        <v>70</v>
      </c>
      <c r="L142" s="246"/>
      <c r="M142" s="246"/>
      <c r="N142" s="220"/>
      <c r="O142" s="220"/>
      <c r="P142" s="220"/>
      <c r="Q142" s="220"/>
      <c r="R142" s="223"/>
      <c r="T142" s="225"/>
      <c r="U142" s="220"/>
      <c r="V142" s="220"/>
      <c r="W142" s="220"/>
      <c r="X142" s="220"/>
      <c r="Y142" s="220"/>
      <c r="Z142" s="220"/>
      <c r="AA142" s="226"/>
      <c r="AT142" s="227" t="s">
        <v>217</v>
      </c>
      <c r="AU142" s="227" t="s">
        <v>124</v>
      </c>
      <c r="AV142" s="224" t="s">
        <v>169</v>
      </c>
      <c r="AW142" s="224" t="s">
        <v>34</v>
      </c>
      <c r="AX142" s="224" t="s">
        <v>22</v>
      </c>
      <c r="AY142" s="227" t="s">
        <v>155</v>
      </c>
    </row>
    <row r="143" spans="2:65" s="110" customFormat="1" ht="22.5" customHeight="1">
      <c r="B143" s="111"/>
      <c r="C143" s="188" t="s">
        <v>331</v>
      </c>
      <c r="D143" s="188" t="s">
        <v>156</v>
      </c>
      <c r="E143" s="189" t="s">
        <v>1195</v>
      </c>
      <c r="F143" s="316" t="s">
        <v>1196</v>
      </c>
      <c r="G143" s="316"/>
      <c r="H143" s="316"/>
      <c r="I143" s="316"/>
      <c r="J143" s="190" t="s">
        <v>159</v>
      </c>
      <c r="K143" s="191">
        <v>1</v>
      </c>
      <c r="L143" s="317"/>
      <c r="M143" s="317"/>
      <c r="N143" s="318">
        <f aca="true" t="shared" si="20" ref="N143:N152">ROUND(L143*K143,2)</f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</v>
      </c>
      <c r="W143" s="194">
        <f aca="true" t="shared" si="21" ref="W143:W152">V143*K143</f>
        <v>0</v>
      </c>
      <c r="X143" s="194">
        <v>0</v>
      </c>
      <c r="Y143" s="194">
        <f aca="true" t="shared" si="22" ref="Y143:Y152">X143*K143</f>
        <v>0</v>
      </c>
      <c r="Z143" s="194">
        <v>0</v>
      </c>
      <c r="AA143" s="195">
        <f aca="true" t="shared" si="23" ref="AA143:AA152">Z143*K143</f>
        <v>0</v>
      </c>
      <c r="AR143" s="100" t="s">
        <v>280</v>
      </c>
      <c r="AT143" s="100" t="s">
        <v>156</v>
      </c>
      <c r="AU143" s="100" t="s">
        <v>124</v>
      </c>
      <c r="AY143" s="100" t="s">
        <v>155</v>
      </c>
      <c r="BE143" s="196">
        <f aca="true" t="shared" si="24" ref="BE143:BE152">IF(U143="základní",N143,0)</f>
        <v>0</v>
      </c>
      <c r="BF143" s="196">
        <f aca="true" t="shared" si="25" ref="BF143:BF152">IF(U143="snížená",N143,0)</f>
        <v>0</v>
      </c>
      <c r="BG143" s="196">
        <f aca="true" t="shared" si="26" ref="BG143:BG152">IF(U143="zákl. přenesená",N143,0)</f>
        <v>0</v>
      </c>
      <c r="BH143" s="196">
        <f aca="true" t="shared" si="27" ref="BH143:BH152">IF(U143="sníž. přenesená",N143,0)</f>
        <v>0</v>
      </c>
      <c r="BI143" s="196">
        <f aca="true" t="shared" si="28" ref="BI143:BI152">IF(U143="nulová",N143,0)</f>
        <v>0</v>
      </c>
      <c r="BJ143" s="100" t="s">
        <v>22</v>
      </c>
      <c r="BK143" s="196">
        <f aca="true" t="shared" si="29" ref="BK143:BK152">ROUND(L143*K143,2)</f>
        <v>0</v>
      </c>
      <c r="BL143" s="100" t="s">
        <v>280</v>
      </c>
      <c r="BM143" s="100" t="s">
        <v>462</v>
      </c>
    </row>
    <row r="144" spans="2:65" s="110" customFormat="1" ht="31.5" customHeight="1">
      <c r="B144" s="111"/>
      <c r="C144" s="188" t="s">
        <v>335</v>
      </c>
      <c r="D144" s="188" t="s">
        <v>156</v>
      </c>
      <c r="E144" s="189" t="s">
        <v>1197</v>
      </c>
      <c r="F144" s="316" t="s">
        <v>1198</v>
      </c>
      <c r="G144" s="316"/>
      <c r="H144" s="316"/>
      <c r="I144" s="316"/>
      <c r="J144" s="190" t="s">
        <v>230</v>
      </c>
      <c r="K144" s="191">
        <v>1</v>
      </c>
      <c r="L144" s="317"/>
      <c r="M144" s="317"/>
      <c r="N144" s="318">
        <f t="shared" si="20"/>
        <v>0</v>
      </c>
      <c r="O144" s="318"/>
      <c r="P144" s="318"/>
      <c r="Q144" s="318"/>
      <c r="R144" s="115"/>
      <c r="T144" s="192" t="s">
        <v>5</v>
      </c>
      <c r="U144" s="193" t="s">
        <v>41</v>
      </c>
      <c r="V144" s="194">
        <v>0.375</v>
      </c>
      <c r="W144" s="194">
        <f t="shared" si="21"/>
        <v>0.375</v>
      </c>
      <c r="X144" s="194">
        <v>0.00127</v>
      </c>
      <c r="Y144" s="194">
        <f t="shared" si="22"/>
        <v>0.00127</v>
      </c>
      <c r="Z144" s="194">
        <v>0</v>
      </c>
      <c r="AA144" s="195">
        <f t="shared" si="23"/>
        <v>0</v>
      </c>
      <c r="AR144" s="100" t="s">
        <v>280</v>
      </c>
      <c r="AT144" s="100" t="s">
        <v>156</v>
      </c>
      <c r="AU144" s="100" t="s">
        <v>124</v>
      </c>
      <c r="AY144" s="100" t="s">
        <v>155</v>
      </c>
      <c r="BE144" s="196">
        <f t="shared" si="24"/>
        <v>0</v>
      </c>
      <c r="BF144" s="196">
        <f t="shared" si="25"/>
        <v>0</v>
      </c>
      <c r="BG144" s="196">
        <f t="shared" si="26"/>
        <v>0</v>
      </c>
      <c r="BH144" s="196">
        <f t="shared" si="27"/>
        <v>0</v>
      </c>
      <c r="BI144" s="196">
        <f t="shared" si="28"/>
        <v>0</v>
      </c>
      <c r="BJ144" s="100" t="s">
        <v>22</v>
      </c>
      <c r="BK144" s="196">
        <f t="shared" si="29"/>
        <v>0</v>
      </c>
      <c r="BL144" s="100" t="s">
        <v>280</v>
      </c>
      <c r="BM144" s="100" t="s">
        <v>474</v>
      </c>
    </row>
    <row r="145" spans="2:65" s="110" customFormat="1" ht="31.5" customHeight="1">
      <c r="B145" s="111"/>
      <c r="C145" s="188" t="s">
        <v>341</v>
      </c>
      <c r="D145" s="188" t="s">
        <v>156</v>
      </c>
      <c r="E145" s="189" t="s">
        <v>1199</v>
      </c>
      <c r="F145" s="316" t="s">
        <v>1200</v>
      </c>
      <c r="G145" s="316"/>
      <c r="H145" s="316"/>
      <c r="I145" s="316"/>
      <c r="J145" s="190" t="s">
        <v>230</v>
      </c>
      <c r="K145" s="191">
        <v>1</v>
      </c>
      <c r="L145" s="317"/>
      <c r="M145" s="317"/>
      <c r="N145" s="318">
        <f t="shared" si="20"/>
        <v>0</v>
      </c>
      <c r="O145" s="318"/>
      <c r="P145" s="318"/>
      <c r="Q145" s="318"/>
      <c r="R145" s="115"/>
      <c r="T145" s="192" t="s">
        <v>5</v>
      </c>
      <c r="U145" s="193" t="s">
        <v>41</v>
      </c>
      <c r="V145" s="194">
        <v>0.375</v>
      </c>
      <c r="W145" s="194">
        <f t="shared" si="21"/>
        <v>0.375</v>
      </c>
      <c r="X145" s="194">
        <v>0.00116</v>
      </c>
      <c r="Y145" s="194">
        <f t="shared" si="22"/>
        <v>0.00116</v>
      </c>
      <c r="Z145" s="194">
        <v>0</v>
      </c>
      <c r="AA145" s="195">
        <f t="shared" si="23"/>
        <v>0</v>
      </c>
      <c r="AR145" s="100" t="s">
        <v>280</v>
      </c>
      <c r="AT145" s="100" t="s">
        <v>156</v>
      </c>
      <c r="AU145" s="100" t="s">
        <v>124</v>
      </c>
      <c r="AY145" s="100" t="s">
        <v>155</v>
      </c>
      <c r="BE145" s="196">
        <f t="shared" si="24"/>
        <v>0</v>
      </c>
      <c r="BF145" s="196">
        <f t="shared" si="25"/>
        <v>0</v>
      </c>
      <c r="BG145" s="196">
        <f t="shared" si="26"/>
        <v>0</v>
      </c>
      <c r="BH145" s="196">
        <f t="shared" si="27"/>
        <v>0</v>
      </c>
      <c r="BI145" s="196">
        <f t="shared" si="28"/>
        <v>0</v>
      </c>
      <c r="BJ145" s="100" t="s">
        <v>22</v>
      </c>
      <c r="BK145" s="196">
        <f t="shared" si="29"/>
        <v>0</v>
      </c>
      <c r="BL145" s="100" t="s">
        <v>280</v>
      </c>
      <c r="BM145" s="100" t="s">
        <v>485</v>
      </c>
    </row>
    <row r="146" spans="2:65" s="110" customFormat="1" ht="31.5" customHeight="1">
      <c r="B146" s="111"/>
      <c r="C146" s="188" t="s">
        <v>346</v>
      </c>
      <c r="D146" s="188" t="s">
        <v>156</v>
      </c>
      <c r="E146" s="189" t="s">
        <v>1201</v>
      </c>
      <c r="F146" s="316" t="s">
        <v>1202</v>
      </c>
      <c r="G146" s="316"/>
      <c r="H146" s="316"/>
      <c r="I146" s="316"/>
      <c r="J146" s="190" t="s">
        <v>230</v>
      </c>
      <c r="K146" s="191">
        <v>2</v>
      </c>
      <c r="L146" s="317"/>
      <c r="M146" s="317"/>
      <c r="N146" s="318">
        <f t="shared" si="20"/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0.2</v>
      </c>
      <c r="W146" s="194">
        <f t="shared" si="21"/>
        <v>0.4</v>
      </c>
      <c r="X146" s="194">
        <v>0.0004</v>
      </c>
      <c r="Y146" s="194">
        <f t="shared" si="22"/>
        <v>0.0008</v>
      </c>
      <c r="Z146" s="194">
        <v>0</v>
      </c>
      <c r="AA146" s="195">
        <f t="shared" si="23"/>
        <v>0</v>
      </c>
      <c r="AR146" s="100" t="s">
        <v>280</v>
      </c>
      <c r="AT146" s="100" t="s">
        <v>156</v>
      </c>
      <c r="AU146" s="100" t="s">
        <v>124</v>
      </c>
      <c r="AY146" s="100" t="s">
        <v>155</v>
      </c>
      <c r="BE146" s="196">
        <f t="shared" si="24"/>
        <v>0</v>
      </c>
      <c r="BF146" s="196">
        <f t="shared" si="25"/>
        <v>0</v>
      </c>
      <c r="BG146" s="196">
        <f t="shared" si="26"/>
        <v>0</v>
      </c>
      <c r="BH146" s="196">
        <f t="shared" si="27"/>
        <v>0</v>
      </c>
      <c r="BI146" s="196">
        <f t="shared" si="28"/>
        <v>0</v>
      </c>
      <c r="BJ146" s="100" t="s">
        <v>22</v>
      </c>
      <c r="BK146" s="196">
        <f t="shared" si="29"/>
        <v>0</v>
      </c>
      <c r="BL146" s="100" t="s">
        <v>280</v>
      </c>
      <c r="BM146" s="100" t="s">
        <v>496</v>
      </c>
    </row>
    <row r="147" spans="2:65" s="110" customFormat="1" ht="31.5" customHeight="1">
      <c r="B147" s="111"/>
      <c r="C147" s="188" t="s">
        <v>365</v>
      </c>
      <c r="D147" s="188" t="s">
        <v>156</v>
      </c>
      <c r="E147" s="189" t="s">
        <v>1203</v>
      </c>
      <c r="F147" s="316" t="s">
        <v>1204</v>
      </c>
      <c r="G147" s="316"/>
      <c r="H147" s="316"/>
      <c r="I147" s="316"/>
      <c r="J147" s="190" t="s">
        <v>230</v>
      </c>
      <c r="K147" s="191">
        <v>1</v>
      </c>
      <c r="L147" s="317"/>
      <c r="M147" s="317"/>
      <c r="N147" s="318">
        <f t="shared" si="20"/>
        <v>0</v>
      </c>
      <c r="O147" s="318"/>
      <c r="P147" s="318"/>
      <c r="Q147" s="318"/>
      <c r="R147" s="115"/>
      <c r="T147" s="192" t="s">
        <v>5</v>
      </c>
      <c r="U147" s="193" t="s">
        <v>41</v>
      </c>
      <c r="V147" s="194">
        <v>0.16</v>
      </c>
      <c r="W147" s="194">
        <f t="shared" si="21"/>
        <v>0.16</v>
      </c>
      <c r="X147" s="194">
        <v>0.00021</v>
      </c>
      <c r="Y147" s="194">
        <f t="shared" si="22"/>
        <v>0.00021</v>
      </c>
      <c r="Z147" s="194">
        <v>0</v>
      </c>
      <c r="AA147" s="195">
        <f t="shared" si="23"/>
        <v>0</v>
      </c>
      <c r="AR147" s="100" t="s">
        <v>280</v>
      </c>
      <c r="AT147" s="100" t="s">
        <v>156</v>
      </c>
      <c r="AU147" s="100" t="s">
        <v>124</v>
      </c>
      <c r="AY147" s="100" t="s">
        <v>155</v>
      </c>
      <c r="BE147" s="196">
        <f t="shared" si="24"/>
        <v>0</v>
      </c>
      <c r="BF147" s="196">
        <f t="shared" si="25"/>
        <v>0</v>
      </c>
      <c r="BG147" s="196">
        <f t="shared" si="26"/>
        <v>0</v>
      </c>
      <c r="BH147" s="196">
        <f t="shared" si="27"/>
        <v>0</v>
      </c>
      <c r="BI147" s="196">
        <f t="shared" si="28"/>
        <v>0</v>
      </c>
      <c r="BJ147" s="100" t="s">
        <v>22</v>
      </c>
      <c r="BK147" s="196">
        <f t="shared" si="29"/>
        <v>0</v>
      </c>
      <c r="BL147" s="100" t="s">
        <v>280</v>
      </c>
      <c r="BM147" s="100" t="s">
        <v>508</v>
      </c>
    </row>
    <row r="148" spans="2:65" s="110" customFormat="1" ht="31.5" customHeight="1">
      <c r="B148" s="111"/>
      <c r="C148" s="188" t="s">
        <v>369</v>
      </c>
      <c r="D148" s="188" t="s">
        <v>156</v>
      </c>
      <c r="E148" s="189" t="s">
        <v>1205</v>
      </c>
      <c r="F148" s="316" t="s">
        <v>1206</v>
      </c>
      <c r="G148" s="316"/>
      <c r="H148" s="316"/>
      <c r="I148" s="316"/>
      <c r="J148" s="190" t="s">
        <v>230</v>
      </c>
      <c r="K148" s="191">
        <v>2</v>
      </c>
      <c r="L148" s="317"/>
      <c r="M148" s="317"/>
      <c r="N148" s="318">
        <f t="shared" si="20"/>
        <v>0</v>
      </c>
      <c r="O148" s="318"/>
      <c r="P148" s="318"/>
      <c r="Q148" s="318"/>
      <c r="R148" s="115"/>
      <c r="T148" s="192" t="s">
        <v>5</v>
      </c>
      <c r="U148" s="193" t="s">
        <v>41</v>
      </c>
      <c r="V148" s="194">
        <v>0.22</v>
      </c>
      <c r="W148" s="194">
        <f t="shared" si="21"/>
        <v>0.44</v>
      </c>
      <c r="X148" s="194">
        <v>0.0005</v>
      </c>
      <c r="Y148" s="194">
        <f t="shared" si="22"/>
        <v>0.001</v>
      </c>
      <c r="Z148" s="194">
        <v>0</v>
      </c>
      <c r="AA148" s="195">
        <f t="shared" si="23"/>
        <v>0</v>
      </c>
      <c r="AR148" s="100" t="s">
        <v>280</v>
      </c>
      <c r="AT148" s="100" t="s">
        <v>156</v>
      </c>
      <c r="AU148" s="100" t="s">
        <v>124</v>
      </c>
      <c r="AY148" s="100" t="s">
        <v>155</v>
      </c>
      <c r="BE148" s="196">
        <f t="shared" si="24"/>
        <v>0</v>
      </c>
      <c r="BF148" s="196">
        <f t="shared" si="25"/>
        <v>0</v>
      </c>
      <c r="BG148" s="196">
        <f t="shared" si="26"/>
        <v>0</v>
      </c>
      <c r="BH148" s="196">
        <f t="shared" si="27"/>
        <v>0</v>
      </c>
      <c r="BI148" s="196">
        <f t="shared" si="28"/>
        <v>0</v>
      </c>
      <c r="BJ148" s="100" t="s">
        <v>22</v>
      </c>
      <c r="BK148" s="196">
        <f t="shared" si="29"/>
        <v>0</v>
      </c>
      <c r="BL148" s="100" t="s">
        <v>280</v>
      </c>
      <c r="BM148" s="100" t="s">
        <v>520</v>
      </c>
    </row>
    <row r="149" spans="2:65" s="110" customFormat="1" ht="31.5" customHeight="1">
      <c r="B149" s="111"/>
      <c r="C149" s="188" t="s">
        <v>373</v>
      </c>
      <c r="D149" s="188" t="s">
        <v>156</v>
      </c>
      <c r="E149" s="189" t="s">
        <v>1207</v>
      </c>
      <c r="F149" s="316" t="s">
        <v>1208</v>
      </c>
      <c r="G149" s="316"/>
      <c r="H149" s="316"/>
      <c r="I149" s="316"/>
      <c r="J149" s="190" t="s">
        <v>159</v>
      </c>
      <c r="K149" s="191">
        <v>10</v>
      </c>
      <c r="L149" s="317"/>
      <c r="M149" s="317"/>
      <c r="N149" s="318">
        <f t="shared" si="20"/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0.227</v>
      </c>
      <c r="W149" s="194">
        <f t="shared" si="21"/>
        <v>2.27</v>
      </c>
      <c r="X149" s="194">
        <v>0.0003</v>
      </c>
      <c r="Y149" s="194">
        <f t="shared" si="22"/>
        <v>0.0029999999999999996</v>
      </c>
      <c r="Z149" s="194">
        <v>0</v>
      </c>
      <c r="AA149" s="195">
        <f t="shared" si="23"/>
        <v>0</v>
      </c>
      <c r="AR149" s="100" t="s">
        <v>280</v>
      </c>
      <c r="AT149" s="100" t="s">
        <v>156</v>
      </c>
      <c r="AU149" s="100" t="s">
        <v>124</v>
      </c>
      <c r="AY149" s="100" t="s">
        <v>155</v>
      </c>
      <c r="BE149" s="196">
        <f t="shared" si="24"/>
        <v>0</v>
      </c>
      <c r="BF149" s="196">
        <f t="shared" si="25"/>
        <v>0</v>
      </c>
      <c r="BG149" s="196">
        <f t="shared" si="26"/>
        <v>0</v>
      </c>
      <c r="BH149" s="196">
        <f t="shared" si="27"/>
        <v>0</v>
      </c>
      <c r="BI149" s="196">
        <f t="shared" si="28"/>
        <v>0</v>
      </c>
      <c r="BJ149" s="100" t="s">
        <v>22</v>
      </c>
      <c r="BK149" s="196">
        <f t="shared" si="29"/>
        <v>0</v>
      </c>
      <c r="BL149" s="100" t="s">
        <v>280</v>
      </c>
      <c r="BM149" s="100" t="s">
        <v>530</v>
      </c>
    </row>
    <row r="150" spans="2:65" s="110" customFormat="1" ht="31.5" customHeight="1">
      <c r="B150" s="111"/>
      <c r="C150" s="188" t="s">
        <v>377</v>
      </c>
      <c r="D150" s="188" t="s">
        <v>156</v>
      </c>
      <c r="E150" s="189" t="s">
        <v>1209</v>
      </c>
      <c r="F150" s="316" t="s">
        <v>1210</v>
      </c>
      <c r="G150" s="316"/>
      <c r="H150" s="316"/>
      <c r="I150" s="316"/>
      <c r="J150" s="190" t="s">
        <v>159</v>
      </c>
      <c r="K150" s="191">
        <v>10</v>
      </c>
      <c r="L150" s="317"/>
      <c r="M150" s="317"/>
      <c r="N150" s="318">
        <f t="shared" si="20"/>
        <v>0</v>
      </c>
      <c r="O150" s="318"/>
      <c r="P150" s="318"/>
      <c r="Q150" s="318"/>
      <c r="R150" s="115"/>
      <c r="T150" s="192" t="s">
        <v>5</v>
      </c>
      <c r="U150" s="193" t="s">
        <v>41</v>
      </c>
      <c r="V150" s="194">
        <v>0.29</v>
      </c>
      <c r="W150" s="194">
        <f t="shared" si="21"/>
        <v>2.9</v>
      </c>
      <c r="X150" s="194">
        <v>9E-05</v>
      </c>
      <c r="Y150" s="194">
        <f t="shared" si="22"/>
        <v>0.0009000000000000001</v>
      </c>
      <c r="Z150" s="194">
        <v>0</v>
      </c>
      <c r="AA150" s="195">
        <f t="shared" si="23"/>
        <v>0</v>
      </c>
      <c r="AR150" s="100" t="s">
        <v>280</v>
      </c>
      <c r="AT150" s="100" t="s">
        <v>156</v>
      </c>
      <c r="AU150" s="100" t="s">
        <v>124</v>
      </c>
      <c r="AY150" s="100" t="s">
        <v>155</v>
      </c>
      <c r="BE150" s="196">
        <f t="shared" si="24"/>
        <v>0</v>
      </c>
      <c r="BF150" s="196">
        <f t="shared" si="25"/>
        <v>0</v>
      </c>
      <c r="BG150" s="196">
        <f t="shared" si="26"/>
        <v>0</v>
      </c>
      <c r="BH150" s="196">
        <f t="shared" si="27"/>
        <v>0</v>
      </c>
      <c r="BI150" s="196">
        <f t="shared" si="28"/>
        <v>0</v>
      </c>
      <c r="BJ150" s="100" t="s">
        <v>22</v>
      </c>
      <c r="BK150" s="196">
        <f t="shared" si="29"/>
        <v>0</v>
      </c>
      <c r="BL150" s="100" t="s">
        <v>280</v>
      </c>
      <c r="BM150" s="100" t="s">
        <v>543</v>
      </c>
    </row>
    <row r="151" spans="2:65" s="110" customFormat="1" ht="22.5" customHeight="1">
      <c r="B151" s="111"/>
      <c r="C151" s="188" t="s">
        <v>382</v>
      </c>
      <c r="D151" s="188" t="s">
        <v>156</v>
      </c>
      <c r="E151" s="189" t="s">
        <v>1211</v>
      </c>
      <c r="F151" s="316" t="s">
        <v>1212</v>
      </c>
      <c r="G151" s="316"/>
      <c r="H151" s="316"/>
      <c r="I151" s="316"/>
      <c r="J151" s="190" t="s">
        <v>230</v>
      </c>
      <c r="K151" s="191">
        <v>3</v>
      </c>
      <c r="L151" s="317"/>
      <c r="M151" s="317"/>
      <c r="N151" s="318">
        <f t="shared" si="20"/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0</v>
      </c>
      <c r="W151" s="194">
        <f t="shared" si="21"/>
        <v>0</v>
      </c>
      <c r="X151" s="194">
        <v>0</v>
      </c>
      <c r="Y151" s="194">
        <f t="shared" si="22"/>
        <v>0</v>
      </c>
      <c r="Z151" s="194">
        <v>0</v>
      </c>
      <c r="AA151" s="195">
        <f t="shared" si="23"/>
        <v>0</v>
      </c>
      <c r="AR151" s="100" t="s">
        <v>280</v>
      </c>
      <c r="AT151" s="100" t="s">
        <v>156</v>
      </c>
      <c r="AU151" s="100" t="s">
        <v>124</v>
      </c>
      <c r="AY151" s="100" t="s">
        <v>155</v>
      </c>
      <c r="BE151" s="196">
        <f t="shared" si="24"/>
        <v>0</v>
      </c>
      <c r="BF151" s="196">
        <f t="shared" si="25"/>
        <v>0</v>
      </c>
      <c r="BG151" s="196">
        <f t="shared" si="26"/>
        <v>0</v>
      </c>
      <c r="BH151" s="196">
        <f t="shared" si="27"/>
        <v>0</v>
      </c>
      <c r="BI151" s="196">
        <f t="shared" si="28"/>
        <v>0</v>
      </c>
      <c r="BJ151" s="100" t="s">
        <v>22</v>
      </c>
      <c r="BK151" s="196">
        <f t="shared" si="29"/>
        <v>0</v>
      </c>
      <c r="BL151" s="100" t="s">
        <v>280</v>
      </c>
      <c r="BM151" s="100" t="s">
        <v>554</v>
      </c>
    </row>
    <row r="152" spans="2:65" s="110" customFormat="1" ht="31.5" customHeight="1">
      <c r="B152" s="111"/>
      <c r="C152" s="188" t="s">
        <v>388</v>
      </c>
      <c r="D152" s="188" t="s">
        <v>156</v>
      </c>
      <c r="E152" s="189" t="s">
        <v>1213</v>
      </c>
      <c r="F152" s="316" t="s">
        <v>1214</v>
      </c>
      <c r="G152" s="316"/>
      <c r="H152" s="316"/>
      <c r="I152" s="316"/>
      <c r="J152" s="190" t="s">
        <v>622</v>
      </c>
      <c r="K152" s="191">
        <v>760.49</v>
      </c>
      <c r="L152" s="317"/>
      <c r="M152" s="317"/>
      <c r="N152" s="318">
        <f t="shared" si="20"/>
        <v>0</v>
      </c>
      <c r="O152" s="318"/>
      <c r="P152" s="318"/>
      <c r="Q152" s="318"/>
      <c r="R152" s="115"/>
      <c r="T152" s="192" t="s">
        <v>5</v>
      </c>
      <c r="U152" s="193" t="s">
        <v>41</v>
      </c>
      <c r="V152" s="194">
        <v>0</v>
      </c>
      <c r="W152" s="194">
        <f t="shared" si="21"/>
        <v>0</v>
      </c>
      <c r="X152" s="194">
        <v>0</v>
      </c>
      <c r="Y152" s="194">
        <f t="shared" si="22"/>
        <v>0</v>
      </c>
      <c r="Z152" s="194">
        <v>0</v>
      </c>
      <c r="AA152" s="195">
        <f t="shared" si="23"/>
        <v>0</v>
      </c>
      <c r="AR152" s="100" t="s">
        <v>280</v>
      </c>
      <c r="AT152" s="100" t="s">
        <v>156</v>
      </c>
      <c r="AU152" s="100" t="s">
        <v>124</v>
      </c>
      <c r="AY152" s="100" t="s">
        <v>155</v>
      </c>
      <c r="BE152" s="196">
        <f t="shared" si="24"/>
        <v>0</v>
      </c>
      <c r="BF152" s="196">
        <f t="shared" si="25"/>
        <v>0</v>
      </c>
      <c r="BG152" s="196">
        <f t="shared" si="26"/>
        <v>0</v>
      </c>
      <c r="BH152" s="196">
        <f t="shared" si="27"/>
        <v>0</v>
      </c>
      <c r="BI152" s="196">
        <f t="shared" si="28"/>
        <v>0</v>
      </c>
      <c r="BJ152" s="100" t="s">
        <v>22</v>
      </c>
      <c r="BK152" s="196">
        <f t="shared" si="29"/>
        <v>0</v>
      </c>
      <c r="BL152" s="100" t="s">
        <v>280</v>
      </c>
      <c r="BM152" s="100" t="s">
        <v>1215</v>
      </c>
    </row>
    <row r="153" spans="2:63" s="180" customFormat="1" ht="29.85" customHeight="1">
      <c r="B153" s="176"/>
      <c r="C153" s="177"/>
      <c r="D153" s="187" t="s">
        <v>1144</v>
      </c>
      <c r="E153" s="187"/>
      <c r="F153" s="187"/>
      <c r="G153" s="187"/>
      <c r="H153" s="187"/>
      <c r="I153" s="187"/>
      <c r="J153" s="187"/>
      <c r="K153" s="187"/>
      <c r="L153" s="200"/>
      <c r="M153" s="200"/>
      <c r="N153" s="314">
        <f>BK153</f>
        <v>0</v>
      </c>
      <c r="O153" s="315"/>
      <c r="P153" s="315"/>
      <c r="Q153" s="315"/>
      <c r="R153" s="179"/>
      <c r="T153" s="181"/>
      <c r="U153" s="177"/>
      <c r="V153" s="177"/>
      <c r="W153" s="182">
        <f>SUM(W154:W167)</f>
        <v>41.96600000000001</v>
      </c>
      <c r="X153" s="177"/>
      <c r="Y153" s="182">
        <f>SUM(Y154:Y167)</f>
        <v>0.46668999999999994</v>
      </c>
      <c r="Z153" s="177"/>
      <c r="AA153" s="183">
        <f>SUM(AA154:AA167)</f>
        <v>0</v>
      </c>
      <c r="AR153" s="184" t="s">
        <v>124</v>
      </c>
      <c r="AT153" s="185" t="s">
        <v>75</v>
      </c>
      <c r="AU153" s="185" t="s">
        <v>22</v>
      </c>
      <c r="AY153" s="184" t="s">
        <v>155</v>
      </c>
      <c r="BK153" s="186">
        <f>SUM(BK154:BK167)</f>
        <v>0</v>
      </c>
    </row>
    <row r="154" spans="2:65" s="110" customFormat="1" ht="31.5" customHeight="1">
      <c r="B154" s="111"/>
      <c r="C154" s="188" t="s">
        <v>392</v>
      </c>
      <c r="D154" s="188" t="s">
        <v>156</v>
      </c>
      <c r="E154" s="189" t="s">
        <v>1216</v>
      </c>
      <c r="F154" s="316" t="s">
        <v>1217</v>
      </c>
      <c r="G154" s="316"/>
      <c r="H154" s="316"/>
      <c r="I154" s="316"/>
      <c r="J154" s="190" t="s">
        <v>159</v>
      </c>
      <c r="K154" s="191">
        <v>3</v>
      </c>
      <c r="L154" s="317"/>
      <c r="M154" s="317"/>
      <c r="N154" s="318">
        <f aca="true" t="shared" si="30" ref="N154:N167">ROUND(L154*K154,2)</f>
        <v>0</v>
      </c>
      <c r="O154" s="318"/>
      <c r="P154" s="318"/>
      <c r="Q154" s="318"/>
      <c r="R154" s="115"/>
      <c r="T154" s="192" t="s">
        <v>5</v>
      </c>
      <c r="U154" s="193" t="s">
        <v>41</v>
      </c>
      <c r="V154" s="194">
        <v>1.1</v>
      </c>
      <c r="W154" s="194">
        <f aca="true" t="shared" si="31" ref="W154:W167">V154*K154</f>
        <v>3.3000000000000003</v>
      </c>
      <c r="X154" s="194">
        <v>0.01692</v>
      </c>
      <c r="Y154" s="194">
        <f aca="true" t="shared" si="32" ref="Y154:Y167">X154*K154</f>
        <v>0.05076</v>
      </c>
      <c r="Z154" s="194">
        <v>0</v>
      </c>
      <c r="AA154" s="195">
        <f aca="true" t="shared" si="33" ref="AA154:AA167">Z154*K154</f>
        <v>0</v>
      </c>
      <c r="AR154" s="100" t="s">
        <v>280</v>
      </c>
      <c r="AT154" s="100" t="s">
        <v>156</v>
      </c>
      <c r="AU154" s="100" t="s">
        <v>124</v>
      </c>
      <c r="AY154" s="100" t="s">
        <v>155</v>
      </c>
      <c r="BE154" s="196">
        <f aca="true" t="shared" si="34" ref="BE154:BE167">IF(U154="základní",N154,0)</f>
        <v>0</v>
      </c>
      <c r="BF154" s="196">
        <f aca="true" t="shared" si="35" ref="BF154:BF167">IF(U154="snížená",N154,0)</f>
        <v>0</v>
      </c>
      <c r="BG154" s="196">
        <f aca="true" t="shared" si="36" ref="BG154:BG167">IF(U154="zákl. přenesená",N154,0)</f>
        <v>0</v>
      </c>
      <c r="BH154" s="196">
        <f aca="true" t="shared" si="37" ref="BH154:BH167">IF(U154="sníž. přenesená",N154,0)</f>
        <v>0</v>
      </c>
      <c r="BI154" s="196">
        <f aca="true" t="shared" si="38" ref="BI154:BI167">IF(U154="nulová",N154,0)</f>
        <v>0</v>
      </c>
      <c r="BJ154" s="100" t="s">
        <v>22</v>
      </c>
      <c r="BK154" s="196">
        <f aca="true" t="shared" si="39" ref="BK154:BK167">ROUND(L154*K154,2)</f>
        <v>0</v>
      </c>
      <c r="BL154" s="100" t="s">
        <v>280</v>
      </c>
      <c r="BM154" s="100" t="s">
        <v>124</v>
      </c>
    </row>
    <row r="155" spans="2:65" s="110" customFormat="1" ht="31.5" customHeight="1">
      <c r="B155" s="111"/>
      <c r="C155" s="228" t="s">
        <v>398</v>
      </c>
      <c r="D155" s="228" t="s">
        <v>300</v>
      </c>
      <c r="E155" s="229" t="s">
        <v>1218</v>
      </c>
      <c r="F155" s="344" t="s">
        <v>1219</v>
      </c>
      <c r="G155" s="344"/>
      <c r="H155" s="344"/>
      <c r="I155" s="344"/>
      <c r="J155" s="230" t="s">
        <v>230</v>
      </c>
      <c r="K155" s="231">
        <v>3</v>
      </c>
      <c r="L155" s="345"/>
      <c r="M155" s="345"/>
      <c r="N155" s="346">
        <f t="shared" si="30"/>
        <v>0</v>
      </c>
      <c r="O155" s="318"/>
      <c r="P155" s="318"/>
      <c r="Q155" s="318"/>
      <c r="R155" s="115"/>
      <c r="T155" s="192" t="s">
        <v>5</v>
      </c>
      <c r="U155" s="193" t="s">
        <v>41</v>
      </c>
      <c r="V155" s="194">
        <v>0</v>
      </c>
      <c r="W155" s="194">
        <f t="shared" si="31"/>
        <v>0</v>
      </c>
      <c r="X155" s="194">
        <v>0.001</v>
      </c>
      <c r="Y155" s="194">
        <f t="shared" si="32"/>
        <v>0.003</v>
      </c>
      <c r="Z155" s="194">
        <v>0</v>
      </c>
      <c r="AA155" s="195">
        <f t="shared" si="33"/>
        <v>0</v>
      </c>
      <c r="AR155" s="100" t="s">
        <v>388</v>
      </c>
      <c r="AT155" s="100" t="s">
        <v>300</v>
      </c>
      <c r="AU155" s="100" t="s">
        <v>124</v>
      </c>
      <c r="AY155" s="100" t="s">
        <v>155</v>
      </c>
      <c r="BE155" s="196">
        <f t="shared" si="34"/>
        <v>0</v>
      </c>
      <c r="BF155" s="196">
        <f t="shared" si="35"/>
        <v>0</v>
      </c>
      <c r="BG155" s="196">
        <f t="shared" si="36"/>
        <v>0</v>
      </c>
      <c r="BH155" s="196">
        <f t="shared" si="37"/>
        <v>0</v>
      </c>
      <c r="BI155" s="196">
        <f t="shared" si="38"/>
        <v>0</v>
      </c>
      <c r="BJ155" s="100" t="s">
        <v>22</v>
      </c>
      <c r="BK155" s="196">
        <f t="shared" si="39"/>
        <v>0</v>
      </c>
      <c r="BL155" s="100" t="s">
        <v>280</v>
      </c>
      <c r="BM155" s="100" t="s">
        <v>1220</v>
      </c>
    </row>
    <row r="156" spans="2:65" s="110" customFormat="1" ht="22.5" customHeight="1">
      <c r="B156" s="111"/>
      <c r="C156" s="228" t="s">
        <v>427</v>
      </c>
      <c r="D156" s="228" t="s">
        <v>300</v>
      </c>
      <c r="E156" s="229" t="s">
        <v>1221</v>
      </c>
      <c r="F156" s="344" t="s">
        <v>1222</v>
      </c>
      <c r="G156" s="344"/>
      <c r="H156" s="344"/>
      <c r="I156" s="344"/>
      <c r="J156" s="230" t="s">
        <v>230</v>
      </c>
      <c r="K156" s="231">
        <v>3</v>
      </c>
      <c r="L156" s="345"/>
      <c r="M156" s="345"/>
      <c r="N156" s="346">
        <f t="shared" si="30"/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</v>
      </c>
      <c r="W156" s="194">
        <f t="shared" si="31"/>
        <v>0</v>
      </c>
      <c r="X156" s="194">
        <v>0.00128</v>
      </c>
      <c r="Y156" s="194">
        <f t="shared" si="32"/>
        <v>0.0038400000000000005</v>
      </c>
      <c r="Z156" s="194">
        <v>0</v>
      </c>
      <c r="AA156" s="195">
        <f t="shared" si="33"/>
        <v>0</v>
      </c>
      <c r="AR156" s="100" t="s">
        <v>388</v>
      </c>
      <c r="AT156" s="100" t="s">
        <v>300</v>
      </c>
      <c r="AU156" s="100" t="s">
        <v>124</v>
      </c>
      <c r="AY156" s="100" t="s">
        <v>155</v>
      </c>
      <c r="BE156" s="196">
        <f t="shared" si="34"/>
        <v>0</v>
      </c>
      <c r="BF156" s="196">
        <f t="shared" si="35"/>
        <v>0</v>
      </c>
      <c r="BG156" s="196">
        <f t="shared" si="36"/>
        <v>0</v>
      </c>
      <c r="BH156" s="196">
        <f t="shared" si="37"/>
        <v>0</v>
      </c>
      <c r="BI156" s="196">
        <f t="shared" si="38"/>
        <v>0</v>
      </c>
      <c r="BJ156" s="100" t="s">
        <v>22</v>
      </c>
      <c r="BK156" s="196">
        <f t="shared" si="39"/>
        <v>0</v>
      </c>
      <c r="BL156" s="100" t="s">
        <v>280</v>
      </c>
      <c r="BM156" s="100" t="s">
        <v>1223</v>
      </c>
    </row>
    <row r="157" spans="2:65" s="110" customFormat="1" ht="44.25" customHeight="1">
      <c r="B157" s="111"/>
      <c r="C157" s="188" t="s">
        <v>433</v>
      </c>
      <c r="D157" s="188" t="s">
        <v>156</v>
      </c>
      <c r="E157" s="189" t="s">
        <v>1224</v>
      </c>
      <c r="F157" s="316" t="s">
        <v>1225</v>
      </c>
      <c r="G157" s="316"/>
      <c r="H157" s="316"/>
      <c r="I157" s="316"/>
      <c r="J157" s="190" t="s">
        <v>159</v>
      </c>
      <c r="K157" s="191">
        <v>3</v>
      </c>
      <c r="L157" s="317"/>
      <c r="M157" s="317"/>
      <c r="N157" s="318">
        <f t="shared" si="30"/>
        <v>0</v>
      </c>
      <c r="O157" s="318"/>
      <c r="P157" s="318"/>
      <c r="Q157" s="318"/>
      <c r="R157" s="115"/>
      <c r="T157" s="192" t="s">
        <v>5</v>
      </c>
      <c r="U157" s="193" t="s">
        <v>41</v>
      </c>
      <c r="V157" s="194">
        <v>2.5</v>
      </c>
      <c r="W157" s="194">
        <f t="shared" si="31"/>
        <v>7.5</v>
      </c>
      <c r="X157" s="194">
        <v>0.01865</v>
      </c>
      <c r="Y157" s="194">
        <f t="shared" si="32"/>
        <v>0.05595</v>
      </c>
      <c r="Z157" s="194">
        <v>0</v>
      </c>
      <c r="AA157" s="195">
        <f t="shared" si="33"/>
        <v>0</v>
      </c>
      <c r="AR157" s="100" t="s">
        <v>280</v>
      </c>
      <c r="AT157" s="100" t="s">
        <v>156</v>
      </c>
      <c r="AU157" s="100" t="s">
        <v>124</v>
      </c>
      <c r="AY157" s="100" t="s">
        <v>155</v>
      </c>
      <c r="BE157" s="196">
        <f t="shared" si="34"/>
        <v>0</v>
      </c>
      <c r="BF157" s="196">
        <f t="shared" si="35"/>
        <v>0</v>
      </c>
      <c r="BG157" s="196">
        <f t="shared" si="36"/>
        <v>0</v>
      </c>
      <c r="BH157" s="196">
        <f t="shared" si="37"/>
        <v>0</v>
      </c>
      <c r="BI157" s="196">
        <f t="shared" si="38"/>
        <v>0</v>
      </c>
      <c r="BJ157" s="100" t="s">
        <v>22</v>
      </c>
      <c r="BK157" s="196">
        <f t="shared" si="39"/>
        <v>0</v>
      </c>
      <c r="BL157" s="100" t="s">
        <v>280</v>
      </c>
      <c r="BM157" s="100" t="s">
        <v>1226</v>
      </c>
    </row>
    <row r="158" spans="2:65" s="110" customFormat="1" ht="31.5" customHeight="1">
      <c r="B158" s="111"/>
      <c r="C158" s="188" t="s">
        <v>439</v>
      </c>
      <c r="D158" s="188" t="s">
        <v>156</v>
      </c>
      <c r="E158" s="189" t="s">
        <v>1227</v>
      </c>
      <c r="F158" s="316" t="s">
        <v>1228</v>
      </c>
      <c r="G158" s="316"/>
      <c r="H158" s="316"/>
      <c r="I158" s="316"/>
      <c r="J158" s="190" t="s">
        <v>159</v>
      </c>
      <c r="K158" s="191">
        <v>4</v>
      </c>
      <c r="L158" s="317"/>
      <c r="M158" s="317"/>
      <c r="N158" s="318">
        <f t="shared" si="30"/>
        <v>0</v>
      </c>
      <c r="O158" s="318"/>
      <c r="P158" s="318"/>
      <c r="Q158" s="318"/>
      <c r="R158" s="115"/>
      <c r="T158" s="192" t="s">
        <v>5</v>
      </c>
      <c r="U158" s="193" t="s">
        <v>41</v>
      </c>
      <c r="V158" s="194">
        <v>1.1</v>
      </c>
      <c r="W158" s="194">
        <f t="shared" si="31"/>
        <v>4.4</v>
      </c>
      <c r="X158" s="194">
        <v>0.01376</v>
      </c>
      <c r="Y158" s="194">
        <f t="shared" si="32"/>
        <v>0.05504</v>
      </c>
      <c r="Z158" s="194">
        <v>0</v>
      </c>
      <c r="AA158" s="195">
        <f t="shared" si="33"/>
        <v>0</v>
      </c>
      <c r="AR158" s="100" t="s">
        <v>280</v>
      </c>
      <c r="AT158" s="100" t="s">
        <v>156</v>
      </c>
      <c r="AU158" s="100" t="s">
        <v>124</v>
      </c>
      <c r="AY158" s="100" t="s">
        <v>155</v>
      </c>
      <c r="BE158" s="196">
        <f t="shared" si="34"/>
        <v>0</v>
      </c>
      <c r="BF158" s="196">
        <f t="shared" si="35"/>
        <v>0</v>
      </c>
      <c r="BG158" s="196">
        <f t="shared" si="36"/>
        <v>0</v>
      </c>
      <c r="BH158" s="196">
        <f t="shared" si="37"/>
        <v>0</v>
      </c>
      <c r="BI158" s="196">
        <f t="shared" si="38"/>
        <v>0</v>
      </c>
      <c r="BJ158" s="100" t="s">
        <v>22</v>
      </c>
      <c r="BK158" s="196">
        <f t="shared" si="39"/>
        <v>0</v>
      </c>
      <c r="BL158" s="100" t="s">
        <v>280</v>
      </c>
      <c r="BM158" s="100" t="s">
        <v>26</v>
      </c>
    </row>
    <row r="159" spans="2:65" s="110" customFormat="1" ht="31.5" customHeight="1">
      <c r="B159" s="111"/>
      <c r="C159" s="188" t="s">
        <v>443</v>
      </c>
      <c r="D159" s="188" t="s">
        <v>156</v>
      </c>
      <c r="E159" s="189" t="s">
        <v>1229</v>
      </c>
      <c r="F159" s="316" t="s">
        <v>1230</v>
      </c>
      <c r="G159" s="316"/>
      <c r="H159" s="316"/>
      <c r="I159" s="316"/>
      <c r="J159" s="190" t="s">
        <v>159</v>
      </c>
      <c r="K159" s="191">
        <v>2</v>
      </c>
      <c r="L159" s="317"/>
      <c r="M159" s="317"/>
      <c r="N159" s="318">
        <f t="shared" si="30"/>
        <v>0</v>
      </c>
      <c r="O159" s="318"/>
      <c r="P159" s="318"/>
      <c r="Q159" s="318"/>
      <c r="R159" s="115"/>
      <c r="T159" s="192" t="s">
        <v>5</v>
      </c>
      <c r="U159" s="193" t="s">
        <v>41</v>
      </c>
      <c r="V159" s="194">
        <v>1.5</v>
      </c>
      <c r="W159" s="194">
        <f t="shared" si="31"/>
        <v>3</v>
      </c>
      <c r="X159" s="194">
        <v>0.01808</v>
      </c>
      <c r="Y159" s="194">
        <f t="shared" si="32"/>
        <v>0.03616</v>
      </c>
      <c r="Z159" s="194">
        <v>0</v>
      </c>
      <c r="AA159" s="195">
        <f t="shared" si="33"/>
        <v>0</v>
      </c>
      <c r="AR159" s="100" t="s">
        <v>280</v>
      </c>
      <c r="AT159" s="100" t="s">
        <v>156</v>
      </c>
      <c r="AU159" s="100" t="s">
        <v>124</v>
      </c>
      <c r="AY159" s="100" t="s">
        <v>155</v>
      </c>
      <c r="BE159" s="196">
        <f t="shared" si="34"/>
        <v>0</v>
      </c>
      <c r="BF159" s="196">
        <f t="shared" si="35"/>
        <v>0</v>
      </c>
      <c r="BG159" s="196">
        <f t="shared" si="36"/>
        <v>0</v>
      </c>
      <c r="BH159" s="196">
        <f t="shared" si="37"/>
        <v>0</v>
      </c>
      <c r="BI159" s="196">
        <f t="shared" si="38"/>
        <v>0</v>
      </c>
      <c r="BJ159" s="100" t="s">
        <v>22</v>
      </c>
      <c r="BK159" s="196">
        <f t="shared" si="39"/>
        <v>0</v>
      </c>
      <c r="BL159" s="100" t="s">
        <v>280</v>
      </c>
      <c r="BM159" s="100" t="s">
        <v>260</v>
      </c>
    </row>
    <row r="160" spans="2:65" s="110" customFormat="1" ht="44.25" customHeight="1">
      <c r="B160" s="111"/>
      <c r="C160" s="188" t="s">
        <v>448</v>
      </c>
      <c r="D160" s="188" t="s">
        <v>156</v>
      </c>
      <c r="E160" s="189" t="s">
        <v>1231</v>
      </c>
      <c r="F160" s="316" t="s">
        <v>1232</v>
      </c>
      <c r="G160" s="316"/>
      <c r="H160" s="316"/>
      <c r="I160" s="316"/>
      <c r="J160" s="190" t="s">
        <v>159</v>
      </c>
      <c r="K160" s="191">
        <v>1</v>
      </c>
      <c r="L160" s="317"/>
      <c r="M160" s="317"/>
      <c r="N160" s="318">
        <f t="shared" si="30"/>
        <v>0</v>
      </c>
      <c r="O160" s="318"/>
      <c r="P160" s="318"/>
      <c r="Q160" s="318"/>
      <c r="R160" s="115"/>
      <c r="T160" s="192" t="s">
        <v>5</v>
      </c>
      <c r="U160" s="193" t="s">
        <v>41</v>
      </c>
      <c r="V160" s="194">
        <v>0.85</v>
      </c>
      <c r="W160" s="194">
        <f t="shared" si="31"/>
        <v>0.85</v>
      </c>
      <c r="X160" s="194">
        <v>0.00494</v>
      </c>
      <c r="Y160" s="194">
        <f t="shared" si="32"/>
        <v>0.00494</v>
      </c>
      <c r="Z160" s="194">
        <v>0</v>
      </c>
      <c r="AA160" s="195">
        <f t="shared" si="33"/>
        <v>0</v>
      </c>
      <c r="AR160" s="100" t="s">
        <v>280</v>
      </c>
      <c r="AT160" s="100" t="s">
        <v>156</v>
      </c>
      <c r="AU160" s="100" t="s">
        <v>124</v>
      </c>
      <c r="AY160" s="100" t="s">
        <v>155</v>
      </c>
      <c r="BE160" s="196">
        <f t="shared" si="34"/>
        <v>0</v>
      </c>
      <c r="BF160" s="196">
        <f t="shared" si="35"/>
        <v>0</v>
      </c>
      <c r="BG160" s="196">
        <f t="shared" si="36"/>
        <v>0</v>
      </c>
      <c r="BH160" s="196">
        <f t="shared" si="37"/>
        <v>0</v>
      </c>
      <c r="BI160" s="196">
        <f t="shared" si="38"/>
        <v>0</v>
      </c>
      <c r="BJ160" s="100" t="s">
        <v>22</v>
      </c>
      <c r="BK160" s="196">
        <f t="shared" si="39"/>
        <v>0</v>
      </c>
      <c r="BL160" s="100" t="s">
        <v>280</v>
      </c>
      <c r="BM160" s="100" t="s">
        <v>270</v>
      </c>
    </row>
    <row r="161" spans="2:65" s="110" customFormat="1" ht="31.5" customHeight="1">
      <c r="B161" s="111"/>
      <c r="C161" s="188" t="s">
        <v>453</v>
      </c>
      <c r="D161" s="188" t="s">
        <v>156</v>
      </c>
      <c r="E161" s="189" t="s">
        <v>1233</v>
      </c>
      <c r="F161" s="316" t="s">
        <v>1234</v>
      </c>
      <c r="G161" s="316"/>
      <c r="H161" s="316"/>
      <c r="I161" s="316"/>
      <c r="J161" s="190" t="s">
        <v>159</v>
      </c>
      <c r="K161" s="191">
        <v>4</v>
      </c>
      <c r="L161" s="317"/>
      <c r="M161" s="317"/>
      <c r="N161" s="318">
        <f t="shared" si="30"/>
        <v>0</v>
      </c>
      <c r="O161" s="318"/>
      <c r="P161" s="318"/>
      <c r="Q161" s="318"/>
      <c r="R161" s="115"/>
      <c r="T161" s="192" t="s">
        <v>5</v>
      </c>
      <c r="U161" s="193" t="s">
        <v>41</v>
      </c>
      <c r="V161" s="194">
        <v>2.54</v>
      </c>
      <c r="W161" s="194">
        <f t="shared" si="31"/>
        <v>10.16</v>
      </c>
      <c r="X161" s="194">
        <v>0.01388</v>
      </c>
      <c r="Y161" s="194">
        <f t="shared" si="32"/>
        <v>0.05552</v>
      </c>
      <c r="Z161" s="194">
        <v>0</v>
      </c>
      <c r="AA161" s="195">
        <f t="shared" si="33"/>
        <v>0</v>
      </c>
      <c r="AR161" s="100" t="s">
        <v>280</v>
      </c>
      <c r="AT161" s="100" t="s">
        <v>156</v>
      </c>
      <c r="AU161" s="100" t="s">
        <v>124</v>
      </c>
      <c r="AY161" s="100" t="s">
        <v>155</v>
      </c>
      <c r="BE161" s="196">
        <f t="shared" si="34"/>
        <v>0</v>
      </c>
      <c r="BF161" s="196">
        <f t="shared" si="35"/>
        <v>0</v>
      </c>
      <c r="BG161" s="196">
        <f t="shared" si="36"/>
        <v>0</v>
      </c>
      <c r="BH161" s="196">
        <f t="shared" si="37"/>
        <v>0</v>
      </c>
      <c r="BI161" s="196">
        <f t="shared" si="38"/>
        <v>0</v>
      </c>
      <c r="BJ161" s="100" t="s">
        <v>22</v>
      </c>
      <c r="BK161" s="196">
        <f t="shared" si="39"/>
        <v>0</v>
      </c>
      <c r="BL161" s="100" t="s">
        <v>280</v>
      </c>
      <c r="BM161" s="100" t="s">
        <v>1235</v>
      </c>
    </row>
    <row r="162" spans="2:65" s="110" customFormat="1" ht="31.5" customHeight="1">
      <c r="B162" s="111"/>
      <c r="C162" s="188" t="s">
        <v>457</v>
      </c>
      <c r="D162" s="188" t="s">
        <v>156</v>
      </c>
      <c r="E162" s="189" t="s">
        <v>1236</v>
      </c>
      <c r="F162" s="316" t="s">
        <v>1237</v>
      </c>
      <c r="G162" s="316"/>
      <c r="H162" s="316"/>
      <c r="I162" s="316"/>
      <c r="J162" s="190" t="s">
        <v>159</v>
      </c>
      <c r="K162" s="191">
        <v>4</v>
      </c>
      <c r="L162" s="317"/>
      <c r="M162" s="317"/>
      <c r="N162" s="318">
        <f t="shared" si="30"/>
        <v>0</v>
      </c>
      <c r="O162" s="318"/>
      <c r="P162" s="318"/>
      <c r="Q162" s="318"/>
      <c r="R162" s="115"/>
      <c r="T162" s="192" t="s">
        <v>5</v>
      </c>
      <c r="U162" s="193" t="s">
        <v>41</v>
      </c>
      <c r="V162" s="194">
        <v>2</v>
      </c>
      <c r="W162" s="194">
        <f t="shared" si="31"/>
        <v>8</v>
      </c>
      <c r="X162" s="194">
        <v>0.04</v>
      </c>
      <c r="Y162" s="194">
        <f t="shared" si="32"/>
        <v>0.16</v>
      </c>
      <c r="Z162" s="194">
        <v>0</v>
      </c>
      <c r="AA162" s="195">
        <f t="shared" si="33"/>
        <v>0</v>
      </c>
      <c r="AR162" s="100" t="s">
        <v>280</v>
      </c>
      <c r="AT162" s="100" t="s">
        <v>156</v>
      </c>
      <c r="AU162" s="100" t="s">
        <v>124</v>
      </c>
      <c r="AY162" s="100" t="s">
        <v>155</v>
      </c>
      <c r="BE162" s="196">
        <f t="shared" si="34"/>
        <v>0</v>
      </c>
      <c r="BF162" s="196">
        <f t="shared" si="35"/>
        <v>0</v>
      </c>
      <c r="BG162" s="196">
        <f t="shared" si="36"/>
        <v>0</v>
      </c>
      <c r="BH162" s="196">
        <f t="shared" si="37"/>
        <v>0</v>
      </c>
      <c r="BI162" s="196">
        <f t="shared" si="38"/>
        <v>0</v>
      </c>
      <c r="BJ162" s="100" t="s">
        <v>22</v>
      </c>
      <c r="BK162" s="196">
        <f t="shared" si="39"/>
        <v>0</v>
      </c>
      <c r="BL162" s="100" t="s">
        <v>280</v>
      </c>
      <c r="BM162" s="100" t="s">
        <v>280</v>
      </c>
    </row>
    <row r="163" spans="2:65" s="110" customFormat="1" ht="31.5" customHeight="1">
      <c r="B163" s="111"/>
      <c r="C163" s="188" t="s">
        <v>462</v>
      </c>
      <c r="D163" s="188" t="s">
        <v>156</v>
      </c>
      <c r="E163" s="189" t="s">
        <v>1238</v>
      </c>
      <c r="F163" s="316" t="s">
        <v>1239</v>
      </c>
      <c r="G163" s="316"/>
      <c r="H163" s="316"/>
      <c r="I163" s="316"/>
      <c r="J163" s="190" t="s">
        <v>159</v>
      </c>
      <c r="K163" s="191">
        <v>2</v>
      </c>
      <c r="L163" s="317"/>
      <c r="M163" s="317"/>
      <c r="N163" s="318">
        <f t="shared" si="30"/>
        <v>0</v>
      </c>
      <c r="O163" s="318"/>
      <c r="P163" s="318"/>
      <c r="Q163" s="318"/>
      <c r="R163" s="115"/>
      <c r="T163" s="192" t="s">
        <v>5</v>
      </c>
      <c r="U163" s="193" t="s">
        <v>41</v>
      </c>
      <c r="V163" s="194">
        <v>1.478</v>
      </c>
      <c r="W163" s="194">
        <f t="shared" si="31"/>
        <v>2.956</v>
      </c>
      <c r="X163" s="194">
        <v>0.01248</v>
      </c>
      <c r="Y163" s="194">
        <f t="shared" si="32"/>
        <v>0.02496</v>
      </c>
      <c r="Z163" s="194">
        <v>0</v>
      </c>
      <c r="AA163" s="195">
        <f t="shared" si="33"/>
        <v>0</v>
      </c>
      <c r="AR163" s="100" t="s">
        <v>280</v>
      </c>
      <c r="AT163" s="100" t="s">
        <v>156</v>
      </c>
      <c r="AU163" s="100" t="s">
        <v>124</v>
      </c>
      <c r="AY163" s="100" t="s">
        <v>155</v>
      </c>
      <c r="BE163" s="196">
        <f t="shared" si="34"/>
        <v>0</v>
      </c>
      <c r="BF163" s="196">
        <f t="shared" si="35"/>
        <v>0</v>
      </c>
      <c r="BG163" s="196">
        <f t="shared" si="36"/>
        <v>0</v>
      </c>
      <c r="BH163" s="196">
        <f t="shared" si="37"/>
        <v>0</v>
      </c>
      <c r="BI163" s="196">
        <f t="shared" si="38"/>
        <v>0</v>
      </c>
      <c r="BJ163" s="100" t="s">
        <v>22</v>
      </c>
      <c r="BK163" s="196">
        <f t="shared" si="39"/>
        <v>0</v>
      </c>
      <c r="BL163" s="100" t="s">
        <v>280</v>
      </c>
      <c r="BM163" s="100" t="s">
        <v>295</v>
      </c>
    </row>
    <row r="164" spans="2:65" s="110" customFormat="1" ht="22.5" customHeight="1">
      <c r="B164" s="111"/>
      <c r="C164" s="188" t="s">
        <v>468</v>
      </c>
      <c r="D164" s="188" t="s">
        <v>156</v>
      </c>
      <c r="E164" s="189" t="s">
        <v>1240</v>
      </c>
      <c r="F164" s="316" t="s">
        <v>1241</v>
      </c>
      <c r="G164" s="316"/>
      <c r="H164" s="316"/>
      <c r="I164" s="316"/>
      <c r="J164" s="190" t="s">
        <v>159</v>
      </c>
      <c r="K164" s="191">
        <v>4</v>
      </c>
      <c r="L164" s="317"/>
      <c r="M164" s="317"/>
      <c r="N164" s="318">
        <f t="shared" si="30"/>
        <v>0</v>
      </c>
      <c r="O164" s="318"/>
      <c r="P164" s="318"/>
      <c r="Q164" s="318"/>
      <c r="R164" s="115"/>
      <c r="T164" s="192" t="s">
        <v>5</v>
      </c>
      <c r="U164" s="193" t="s">
        <v>41</v>
      </c>
      <c r="V164" s="194">
        <v>0.2</v>
      </c>
      <c r="W164" s="194">
        <f t="shared" si="31"/>
        <v>0.8</v>
      </c>
      <c r="X164" s="194">
        <v>0.00184</v>
      </c>
      <c r="Y164" s="194">
        <f t="shared" si="32"/>
        <v>0.00736</v>
      </c>
      <c r="Z164" s="194">
        <v>0</v>
      </c>
      <c r="AA164" s="195">
        <f t="shared" si="33"/>
        <v>0</v>
      </c>
      <c r="AR164" s="100" t="s">
        <v>280</v>
      </c>
      <c r="AT164" s="100" t="s">
        <v>156</v>
      </c>
      <c r="AU164" s="100" t="s">
        <v>124</v>
      </c>
      <c r="AY164" s="100" t="s">
        <v>155</v>
      </c>
      <c r="BE164" s="196">
        <f t="shared" si="34"/>
        <v>0</v>
      </c>
      <c r="BF164" s="196">
        <f t="shared" si="35"/>
        <v>0</v>
      </c>
      <c r="BG164" s="196">
        <f t="shared" si="36"/>
        <v>0</v>
      </c>
      <c r="BH164" s="196">
        <f t="shared" si="37"/>
        <v>0</v>
      </c>
      <c r="BI164" s="196">
        <f t="shared" si="38"/>
        <v>0</v>
      </c>
      <c r="BJ164" s="100" t="s">
        <v>22</v>
      </c>
      <c r="BK164" s="196">
        <f t="shared" si="39"/>
        <v>0</v>
      </c>
      <c r="BL164" s="100" t="s">
        <v>280</v>
      </c>
      <c r="BM164" s="100" t="s">
        <v>304</v>
      </c>
    </row>
    <row r="165" spans="2:65" s="110" customFormat="1" ht="31.5" customHeight="1">
      <c r="B165" s="111"/>
      <c r="C165" s="188" t="s">
        <v>474</v>
      </c>
      <c r="D165" s="188" t="s">
        <v>156</v>
      </c>
      <c r="E165" s="189" t="s">
        <v>1242</v>
      </c>
      <c r="F165" s="316" t="s">
        <v>1243</v>
      </c>
      <c r="G165" s="316"/>
      <c r="H165" s="316"/>
      <c r="I165" s="316"/>
      <c r="J165" s="190" t="s">
        <v>159</v>
      </c>
      <c r="K165" s="191">
        <v>1</v>
      </c>
      <c r="L165" s="317"/>
      <c r="M165" s="317"/>
      <c r="N165" s="318">
        <f t="shared" si="30"/>
        <v>0</v>
      </c>
      <c r="O165" s="318"/>
      <c r="P165" s="318"/>
      <c r="Q165" s="318"/>
      <c r="R165" s="115"/>
      <c r="T165" s="192" t="s">
        <v>5</v>
      </c>
      <c r="U165" s="193" t="s">
        <v>41</v>
      </c>
      <c r="V165" s="194">
        <v>0.2</v>
      </c>
      <c r="W165" s="194">
        <f t="shared" si="31"/>
        <v>0.2</v>
      </c>
      <c r="X165" s="194">
        <v>0.0018</v>
      </c>
      <c r="Y165" s="194">
        <f t="shared" si="32"/>
        <v>0.0018</v>
      </c>
      <c r="Z165" s="194">
        <v>0</v>
      </c>
      <c r="AA165" s="195">
        <f t="shared" si="33"/>
        <v>0</v>
      </c>
      <c r="AR165" s="100" t="s">
        <v>280</v>
      </c>
      <c r="AT165" s="100" t="s">
        <v>156</v>
      </c>
      <c r="AU165" s="100" t="s">
        <v>124</v>
      </c>
      <c r="AY165" s="100" t="s">
        <v>155</v>
      </c>
      <c r="BE165" s="196">
        <f t="shared" si="34"/>
        <v>0</v>
      </c>
      <c r="BF165" s="196">
        <f t="shared" si="35"/>
        <v>0</v>
      </c>
      <c r="BG165" s="196">
        <f t="shared" si="36"/>
        <v>0</v>
      </c>
      <c r="BH165" s="196">
        <f t="shared" si="37"/>
        <v>0</v>
      </c>
      <c r="BI165" s="196">
        <f t="shared" si="38"/>
        <v>0</v>
      </c>
      <c r="BJ165" s="100" t="s">
        <v>22</v>
      </c>
      <c r="BK165" s="196">
        <f t="shared" si="39"/>
        <v>0</v>
      </c>
      <c r="BL165" s="100" t="s">
        <v>280</v>
      </c>
      <c r="BM165" s="100" t="s">
        <v>323</v>
      </c>
    </row>
    <row r="166" spans="2:65" s="110" customFormat="1" ht="22.5" customHeight="1">
      <c r="B166" s="111"/>
      <c r="C166" s="188" t="s">
        <v>481</v>
      </c>
      <c r="D166" s="188" t="s">
        <v>156</v>
      </c>
      <c r="E166" s="189" t="s">
        <v>1244</v>
      </c>
      <c r="F166" s="316" t="s">
        <v>1245</v>
      </c>
      <c r="G166" s="316"/>
      <c r="H166" s="316"/>
      <c r="I166" s="316"/>
      <c r="J166" s="190" t="s">
        <v>159</v>
      </c>
      <c r="K166" s="191">
        <v>4</v>
      </c>
      <c r="L166" s="317"/>
      <c r="M166" s="317"/>
      <c r="N166" s="318">
        <f t="shared" si="30"/>
        <v>0</v>
      </c>
      <c r="O166" s="318"/>
      <c r="P166" s="318"/>
      <c r="Q166" s="318"/>
      <c r="R166" s="115"/>
      <c r="T166" s="192" t="s">
        <v>5</v>
      </c>
      <c r="U166" s="193" t="s">
        <v>41</v>
      </c>
      <c r="V166" s="194">
        <v>0.2</v>
      </c>
      <c r="W166" s="194">
        <f t="shared" si="31"/>
        <v>0.8</v>
      </c>
      <c r="X166" s="194">
        <v>0.00184</v>
      </c>
      <c r="Y166" s="194">
        <f t="shared" si="32"/>
        <v>0.00736</v>
      </c>
      <c r="Z166" s="194">
        <v>0</v>
      </c>
      <c r="AA166" s="195">
        <f t="shared" si="33"/>
        <v>0</v>
      </c>
      <c r="AR166" s="100" t="s">
        <v>280</v>
      </c>
      <c r="AT166" s="100" t="s">
        <v>156</v>
      </c>
      <c r="AU166" s="100" t="s">
        <v>124</v>
      </c>
      <c r="AY166" s="100" t="s">
        <v>155</v>
      </c>
      <c r="BE166" s="196">
        <f t="shared" si="34"/>
        <v>0</v>
      </c>
      <c r="BF166" s="196">
        <f t="shared" si="35"/>
        <v>0</v>
      </c>
      <c r="BG166" s="196">
        <f t="shared" si="36"/>
        <v>0</v>
      </c>
      <c r="BH166" s="196">
        <f t="shared" si="37"/>
        <v>0</v>
      </c>
      <c r="BI166" s="196">
        <f t="shared" si="38"/>
        <v>0</v>
      </c>
      <c r="BJ166" s="100" t="s">
        <v>22</v>
      </c>
      <c r="BK166" s="196">
        <f t="shared" si="39"/>
        <v>0</v>
      </c>
      <c r="BL166" s="100" t="s">
        <v>280</v>
      </c>
      <c r="BM166" s="100" t="s">
        <v>335</v>
      </c>
    </row>
    <row r="167" spans="2:65" s="110" customFormat="1" ht="31.5" customHeight="1">
      <c r="B167" s="111"/>
      <c r="C167" s="188" t="s">
        <v>485</v>
      </c>
      <c r="D167" s="188" t="s">
        <v>156</v>
      </c>
      <c r="E167" s="189" t="s">
        <v>1246</v>
      </c>
      <c r="F167" s="316" t="s">
        <v>1247</v>
      </c>
      <c r="G167" s="316"/>
      <c r="H167" s="316"/>
      <c r="I167" s="316"/>
      <c r="J167" s="190" t="s">
        <v>622</v>
      </c>
      <c r="K167" s="191">
        <v>2261.58</v>
      </c>
      <c r="L167" s="317"/>
      <c r="M167" s="317"/>
      <c r="N167" s="318">
        <f t="shared" si="30"/>
        <v>0</v>
      </c>
      <c r="O167" s="318"/>
      <c r="P167" s="318"/>
      <c r="Q167" s="318"/>
      <c r="R167" s="115"/>
      <c r="T167" s="192" t="s">
        <v>5</v>
      </c>
      <c r="U167" s="193" t="s">
        <v>41</v>
      </c>
      <c r="V167" s="194">
        <v>0</v>
      </c>
      <c r="W167" s="194">
        <f t="shared" si="31"/>
        <v>0</v>
      </c>
      <c r="X167" s="194">
        <v>0</v>
      </c>
      <c r="Y167" s="194">
        <f t="shared" si="32"/>
        <v>0</v>
      </c>
      <c r="Z167" s="194">
        <v>0</v>
      </c>
      <c r="AA167" s="195">
        <f t="shared" si="33"/>
        <v>0</v>
      </c>
      <c r="AR167" s="100" t="s">
        <v>280</v>
      </c>
      <c r="AT167" s="100" t="s">
        <v>156</v>
      </c>
      <c r="AU167" s="100" t="s">
        <v>124</v>
      </c>
      <c r="AY167" s="100" t="s">
        <v>155</v>
      </c>
      <c r="BE167" s="196">
        <f t="shared" si="34"/>
        <v>0</v>
      </c>
      <c r="BF167" s="196">
        <f t="shared" si="35"/>
        <v>0</v>
      </c>
      <c r="BG167" s="196">
        <f t="shared" si="36"/>
        <v>0</v>
      </c>
      <c r="BH167" s="196">
        <f t="shared" si="37"/>
        <v>0</v>
      </c>
      <c r="BI167" s="196">
        <f t="shared" si="38"/>
        <v>0</v>
      </c>
      <c r="BJ167" s="100" t="s">
        <v>22</v>
      </c>
      <c r="BK167" s="196">
        <f t="shared" si="39"/>
        <v>0</v>
      </c>
      <c r="BL167" s="100" t="s">
        <v>280</v>
      </c>
      <c r="BM167" s="100" t="s">
        <v>1248</v>
      </c>
    </row>
    <row r="168" spans="2:63" s="180" customFormat="1" ht="37.35" customHeight="1">
      <c r="B168" s="176"/>
      <c r="C168" s="177"/>
      <c r="D168" s="178" t="s">
        <v>1145</v>
      </c>
      <c r="E168" s="178"/>
      <c r="F168" s="178"/>
      <c r="G168" s="178"/>
      <c r="H168" s="178"/>
      <c r="I168" s="178"/>
      <c r="J168" s="178"/>
      <c r="K168" s="178"/>
      <c r="L168" s="248"/>
      <c r="M168" s="248"/>
      <c r="N168" s="355">
        <f>BK168</f>
        <v>0</v>
      </c>
      <c r="O168" s="356"/>
      <c r="P168" s="356"/>
      <c r="Q168" s="356"/>
      <c r="R168" s="179"/>
      <c r="T168" s="181"/>
      <c r="U168" s="177"/>
      <c r="V168" s="177"/>
      <c r="W168" s="182">
        <f>SUM(W169:W170)</f>
        <v>24</v>
      </c>
      <c r="X168" s="177"/>
      <c r="Y168" s="182">
        <f>SUM(Y169:Y170)</f>
        <v>0</v>
      </c>
      <c r="Z168" s="177"/>
      <c r="AA168" s="183">
        <f>SUM(AA169:AA170)</f>
        <v>0</v>
      </c>
      <c r="AR168" s="184" t="s">
        <v>169</v>
      </c>
      <c r="AT168" s="185" t="s">
        <v>75</v>
      </c>
      <c r="AU168" s="185" t="s">
        <v>76</v>
      </c>
      <c r="AY168" s="184" t="s">
        <v>155</v>
      </c>
      <c r="BK168" s="186">
        <f>SUM(BK169:BK170)</f>
        <v>0</v>
      </c>
    </row>
    <row r="169" spans="2:65" s="110" customFormat="1" ht="31.5" customHeight="1">
      <c r="B169" s="111"/>
      <c r="C169" s="188" t="s">
        <v>490</v>
      </c>
      <c r="D169" s="188" t="s">
        <v>156</v>
      </c>
      <c r="E169" s="189" t="s">
        <v>1249</v>
      </c>
      <c r="F169" s="316" t="s">
        <v>1250</v>
      </c>
      <c r="G169" s="316"/>
      <c r="H169" s="316"/>
      <c r="I169" s="316"/>
      <c r="J169" s="190" t="s">
        <v>207</v>
      </c>
      <c r="K169" s="191">
        <v>24</v>
      </c>
      <c r="L169" s="317"/>
      <c r="M169" s="317"/>
      <c r="N169" s="318">
        <f>ROUND(L169*K169,2)</f>
        <v>0</v>
      </c>
      <c r="O169" s="318"/>
      <c r="P169" s="318"/>
      <c r="Q169" s="318"/>
      <c r="R169" s="115"/>
      <c r="T169" s="192" t="s">
        <v>5</v>
      </c>
      <c r="U169" s="193" t="s">
        <v>41</v>
      </c>
      <c r="V169" s="194">
        <v>1</v>
      </c>
      <c r="W169" s="194">
        <f>V169*K169</f>
        <v>24</v>
      </c>
      <c r="X169" s="194">
        <v>0</v>
      </c>
      <c r="Y169" s="194">
        <f>X169*K169</f>
        <v>0</v>
      </c>
      <c r="Z169" s="194">
        <v>0</v>
      </c>
      <c r="AA169" s="195">
        <f>Z169*K169</f>
        <v>0</v>
      </c>
      <c r="AR169" s="100" t="s">
        <v>1251</v>
      </c>
      <c r="AT169" s="100" t="s">
        <v>156</v>
      </c>
      <c r="AU169" s="100" t="s">
        <v>22</v>
      </c>
      <c r="AY169" s="100" t="s">
        <v>155</v>
      </c>
      <c r="BE169" s="196">
        <f>IF(U169="základní",N169,0)</f>
        <v>0</v>
      </c>
      <c r="BF169" s="196">
        <f>IF(U169="snížená",N169,0)</f>
        <v>0</v>
      </c>
      <c r="BG169" s="196">
        <f>IF(U169="zákl. přenesená",N169,0)</f>
        <v>0</v>
      </c>
      <c r="BH169" s="196">
        <f>IF(U169="sníž. přenesená",N169,0)</f>
        <v>0</v>
      </c>
      <c r="BI169" s="196">
        <f>IF(U169="nulová",N169,0)</f>
        <v>0</v>
      </c>
      <c r="BJ169" s="100" t="s">
        <v>22</v>
      </c>
      <c r="BK169" s="196">
        <f>ROUND(L169*K169,2)</f>
        <v>0</v>
      </c>
      <c r="BL169" s="100" t="s">
        <v>1251</v>
      </c>
      <c r="BM169" s="100" t="s">
        <v>1252</v>
      </c>
    </row>
    <row r="170" spans="2:51" s="215" customFormat="1" ht="22.5" customHeight="1">
      <c r="B170" s="210"/>
      <c r="C170" s="211"/>
      <c r="D170" s="211"/>
      <c r="E170" s="212" t="s">
        <v>5</v>
      </c>
      <c r="F170" s="353" t="s">
        <v>1253</v>
      </c>
      <c r="G170" s="354"/>
      <c r="H170" s="354"/>
      <c r="I170" s="354"/>
      <c r="J170" s="211"/>
      <c r="K170" s="213">
        <v>24</v>
      </c>
      <c r="L170" s="211"/>
      <c r="M170" s="211"/>
      <c r="N170" s="211"/>
      <c r="O170" s="211"/>
      <c r="P170" s="211"/>
      <c r="Q170" s="211"/>
      <c r="R170" s="214"/>
      <c r="T170" s="250"/>
      <c r="U170" s="251"/>
      <c r="V170" s="251"/>
      <c r="W170" s="251"/>
      <c r="X170" s="251"/>
      <c r="Y170" s="251"/>
      <c r="Z170" s="251"/>
      <c r="AA170" s="252"/>
      <c r="AT170" s="218" t="s">
        <v>217</v>
      </c>
      <c r="AU170" s="218" t="s">
        <v>22</v>
      </c>
      <c r="AV170" s="215" t="s">
        <v>124</v>
      </c>
      <c r="AW170" s="215" t="s">
        <v>34</v>
      </c>
      <c r="AX170" s="215" t="s">
        <v>22</v>
      </c>
      <c r="AY170" s="218" t="s">
        <v>155</v>
      </c>
    </row>
    <row r="171" spans="2:18" s="110" customFormat="1" ht="6.95" customHeight="1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40"/>
    </row>
  </sheetData>
  <sheetProtection algorithmName="SHA-512" hashValue="vV2pWyojjQj/2FAUTPD6nPBMPF49UHPJMaCCOcgn5pTiGw/0tb8EisxsBQlR6FZ9IB+D1ZNb1uEHy1v8TfGS7Q==" saltValue="fLcJH2hu/LaHs5k5hwghrw==" spinCount="100000" sheet="1" objects="1" scenarios="1"/>
  <mergeCells count="20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H1:K1"/>
    <mergeCell ref="S2:AC2"/>
    <mergeCell ref="F167:I167"/>
    <mergeCell ref="L167:M167"/>
    <mergeCell ref="N167:Q167"/>
    <mergeCell ref="F169:I169"/>
    <mergeCell ref="L169:M169"/>
    <mergeCell ref="N169:Q169"/>
    <mergeCell ref="F170:I170"/>
    <mergeCell ref="N114:Q114"/>
    <mergeCell ref="N115:Q115"/>
    <mergeCell ref="N116:Q116"/>
    <mergeCell ref="N131:Q131"/>
    <mergeCell ref="N153:Q153"/>
    <mergeCell ref="N168:Q168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workbookViewId="0" topLeftCell="A1">
      <pane ySplit="1" topLeftCell="A114" activePane="bottomLeft" state="frozen"/>
      <selection pane="topLeft" activeCell="AD133" sqref="AD133"/>
      <selection pane="bottomLeft" activeCell="L128" sqref="L128:M128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96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1254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30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N97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ROUND((SUM(BE97:BE98)+SUM(BE116:BE184)),2)</f>
        <v>0</v>
      </c>
      <c r="I32" s="308"/>
      <c r="J32" s="308"/>
      <c r="K32" s="112"/>
      <c r="L32" s="112"/>
      <c r="M32" s="329">
        <f>ROUND(ROUND((SUM(BE97:BE98)+SUM(BE116:BE184)),2)*F32,2)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ROUND((SUM(BF97:BF98)+SUM(BF116:BF184)),2)</f>
        <v>0</v>
      </c>
      <c r="I33" s="308"/>
      <c r="J33" s="308"/>
      <c r="K33" s="112"/>
      <c r="L33" s="112"/>
      <c r="M33" s="329">
        <f>ROUND(ROUND((SUM(BF97:BF98)+SUM(BF116:BF184)),2)*F33,2)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ROUND((SUM(BG97:BG98)+SUM(BG116:BG184)),2)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ROUND((SUM(BH97:BH98)+SUM(BH116:BH184)),2)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ROUND((SUM(BI97:BI98)+SUM(BI116:BI184)),2)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01d - Vytápění, chlazení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 xml:space="preserve"> 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N116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192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N117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194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N118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1255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N127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1256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N140</f>
        <v>0</v>
      </c>
      <c r="O92" s="320"/>
      <c r="P92" s="320"/>
      <c r="Q92" s="320"/>
      <c r="R92" s="157"/>
    </row>
    <row r="93" spans="2:18" s="158" customFormat="1" ht="19.9" customHeight="1">
      <c r="B93" s="153"/>
      <c r="C93" s="154"/>
      <c r="D93" s="155" t="s">
        <v>1257</v>
      </c>
      <c r="E93" s="154"/>
      <c r="F93" s="154"/>
      <c r="G93" s="154"/>
      <c r="H93" s="154"/>
      <c r="I93" s="154"/>
      <c r="J93" s="154"/>
      <c r="K93" s="154"/>
      <c r="L93" s="154"/>
      <c r="M93" s="154"/>
      <c r="N93" s="319">
        <f>N155</f>
        <v>0</v>
      </c>
      <c r="O93" s="320"/>
      <c r="P93" s="320"/>
      <c r="Q93" s="320"/>
      <c r="R93" s="157"/>
    </row>
    <row r="94" spans="2:18" s="158" customFormat="1" ht="19.9" customHeight="1">
      <c r="B94" s="153"/>
      <c r="C94" s="154"/>
      <c r="D94" s="155" t="s">
        <v>1258</v>
      </c>
      <c r="E94" s="154"/>
      <c r="F94" s="154"/>
      <c r="G94" s="154"/>
      <c r="H94" s="154"/>
      <c r="I94" s="154"/>
      <c r="J94" s="154"/>
      <c r="K94" s="154"/>
      <c r="L94" s="154"/>
      <c r="M94" s="154"/>
      <c r="N94" s="319">
        <f>N175</f>
        <v>0</v>
      </c>
      <c r="O94" s="320"/>
      <c r="P94" s="320"/>
      <c r="Q94" s="320"/>
      <c r="R94" s="157"/>
    </row>
    <row r="95" spans="2:18" s="158" customFormat="1" ht="19.9" customHeight="1">
      <c r="B95" s="153"/>
      <c r="C95" s="154"/>
      <c r="D95" s="155" t="s">
        <v>1259</v>
      </c>
      <c r="E95" s="154"/>
      <c r="F95" s="154"/>
      <c r="G95" s="154"/>
      <c r="H95" s="154"/>
      <c r="I95" s="154"/>
      <c r="J95" s="154"/>
      <c r="K95" s="154"/>
      <c r="L95" s="154"/>
      <c r="M95" s="154"/>
      <c r="N95" s="319">
        <f>N179</f>
        <v>0</v>
      </c>
      <c r="O95" s="320"/>
      <c r="P95" s="320"/>
      <c r="Q95" s="320"/>
      <c r="R95" s="157"/>
    </row>
    <row r="96" spans="2:18" s="110" customFormat="1" ht="21.75" customHeight="1"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5"/>
    </row>
    <row r="97" spans="2:21" s="110" customFormat="1" ht="29.25" customHeight="1">
      <c r="B97" s="111"/>
      <c r="C97" s="146" t="s">
        <v>139</v>
      </c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321">
        <v>0</v>
      </c>
      <c r="O97" s="322"/>
      <c r="P97" s="322"/>
      <c r="Q97" s="322"/>
      <c r="R97" s="115"/>
      <c r="T97" s="159"/>
      <c r="U97" s="160" t="s">
        <v>40</v>
      </c>
    </row>
    <row r="98" spans="2:18" s="110" customFormat="1" ht="18" customHeight="1"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5"/>
    </row>
    <row r="99" spans="2:18" s="110" customFormat="1" ht="29.25" customHeight="1">
      <c r="B99" s="111"/>
      <c r="C99" s="161" t="s">
        <v>118</v>
      </c>
      <c r="D99" s="125"/>
      <c r="E99" s="125"/>
      <c r="F99" s="125"/>
      <c r="G99" s="125"/>
      <c r="H99" s="125"/>
      <c r="I99" s="125"/>
      <c r="J99" s="125"/>
      <c r="K99" s="125"/>
      <c r="L99" s="306">
        <f>ROUND(SUM(N88+N97),2)</f>
        <v>0</v>
      </c>
      <c r="M99" s="306"/>
      <c r="N99" s="306"/>
      <c r="O99" s="306"/>
      <c r="P99" s="306"/>
      <c r="Q99" s="306"/>
      <c r="R99" s="115"/>
    </row>
    <row r="100" spans="2:18" s="110" customFormat="1" ht="6.95" customHeight="1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40"/>
    </row>
    <row r="104" spans="2:18" s="110" customFormat="1" ht="6.95" customHeight="1"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3"/>
    </row>
    <row r="105" spans="2:18" s="110" customFormat="1" ht="36.95" customHeight="1">
      <c r="B105" s="111"/>
      <c r="C105" s="307" t="s">
        <v>140</v>
      </c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115"/>
    </row>
    <row r="106" spans="2:18" s="110" customFormat="1" ht="6.95" customHeight="1"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5"/>
    </row>
    <row r="107" spans="2:18" s="110" customFormat="1" ht="30" customHeight="1">
      <c r="B107" s="111"/>
      <c r="C107" s="108" t="s">
        <v>17</v>
      </c>
      <c r="D107" s="112"/>
      <c r="E107" s="112"/>
      <c r="F107" s="309" t="str">
        <f>F6</f>
        <v>Stavební úpravy v 3. NP a nástavba 4. NP v objektu VŠE - Centrum aplikovaného výzkumu</v>
      </c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112"/>
      <c r="R107" s="115"/>
    </row>
    <row r="108" spans="2:18" s="110" customFormat="1" ht="36.95" customHeight="1">
      <c r="B108" s="111"/>
      <c r="C108" s="144" t="s">
        <v>126</v>
      </c>
      <c r="D108" s="112"/>
      <c r="E108" s="112"/>
      <c r="F108" s="311" t="str">
        <f>F7</f>
        <v>SO 01d - Vytápění, chlazení</v>
      </c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112"/>
      <c r="R108" s="115"/>
    </row>
    <row r="109" spans="2:18" s="110" customFormat="1" ht="6.95" customHeight="1"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5"/>
    </row>
    <row r="110" spans="2:18" s="110" customFormat="1" ht="18" customHeight="1">
      <c r="B110" s="111"/>
      <c r="C110" s="108" t="s">
        <v>23</v>
      </c>
      <c r="D110" s="112"/>
      <c r="E110" s="112"/>
      <c r="F110" s="116" t="str">
        <f>F9</f>
        <v xml:space="preserve"> </v>
      </c>
      <c r="G110" s="112"/>
      <c r="H110" s="112"/>
      <c r="I110" s="112"/>
      <c r="J110" s="112"/>
      <c r="K110" s="108" t="s">
        <v>25</v>
      </c>
      <c r="L110" s="112"/>
      <c r="M110" s="312">
        <f>IF(O9="","",O9)</f>
        <v>42962</v>
      </c>
      <c r="N110" s="312"/>
      <c r="O110" s="312"/>
      <c r="P110" s="312"/>
      <c r="Q110" s="112"/>
      <c r="R110" s="115"/>
    </row>
    <row r="111" spans="2:18" s="110" customFormat="1" ht="6.95" customHeight="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5"/>
    </row>
    <row r="112" spans="2:18" s="110" customFormat="1" ht="15">
      <c r="B112" s="111"/>
      <c r="C112" s="108" t="s">
        <v>28</v>
      </c>
      <c r="D112" s="112"/>
      <c r="E112" s="112"/>
      <c r="F112" s="116" t="str">
        <f>E12</f>
        <v xml:space="preserve"> </v>
      </c>
      <c r="G112" s="112"/>
      <c r="H112" s="112"/>
      <c r="I112" s="112"/>
      <c r="J112" s="112"/>
      <c r="K112" s="108" t="s">
        <v>33</v>
      </c>
      <c r="L112" s="112"/>
      <c r="M112" s="302" t="str">
        <f>E18</f>
        <v xml:space="preserve"> </v>
      </c>
      <c r="N112" s="302"/>
      <c r="O112" s="302"/>
      <c r="P112" s="302"/>
      <c r="Q112" s="302"/>
      <c r="R112" s="115"/>
    </row>
    <row r="113" spans="2:18" s="110" customFormat="1" ht="14.45" customHeight="1">
      <c r="B113" s="111"/>
      <c r="C113" s="108" t="s">
        <v>32</v>
      </c>
      <c r="D113" s="112"/>
      <c r="E113" s="112"/>
      <c r="F113" s="116" t="str">
        <f>IF(E15="","",E15)</f>
        <v xml:space="preserve"> </v>
      </c>
      <c r="G113" s="112"/>
      <c r="H113" s="112"/>
      <c r="I113" s="112"/>
      <c r="J113" s="112"/>
      <c r="K113" s="108" t="s">
        <v>35</v>
      </c>
      <c r="L113" s="112"/>
      <c r="M113" s="302" t="str">
        <f>E21</f>
        <v xml:space="preserve"> </v>
      </c>
      <c r="N113" s="302"/>
      <c r="O113" s="302"/>
      <c r="P113" s="302"/>
      <c r="Q113" s="302"/>
      <c r="R113" s="115"/>
    </row>
    <row r="114" spans="2:18" s="110" customFormat="1" ht="10.35" customHeight="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5"/>
    </row>
    <row r="115" spans="2:27" s="167" customFormat="1" ht="29.25" customHeight="1">
      <c r="B115" s="162"/>
      <c r="C115" s="163" t="s">
        <v>141</v>
      </c>
      <c r="D115" s="164" t="s">
        <v>142</v>
      </c>
      <c r="E115" s="164" t="s">
        <v>58</v>
      </c>
      <c r="F115" s="303" t="s">
        <v>143</v>
      </c>
      <c r="G115" s="303"/>
      <c r="H115" s="303"/>
      <c r="I115" s="303"/>
      <c r="J115" s="164" t="s">
        <v>144</v>
      </c>
      <c r="K115" s="164" t="s">
        <v>145</v>
      </c>
      <c r="L115" s="304" t="s">
        <v>146</v>
      </c>
      <c r="M115" s="304"/>
      <c r="N115" s="303" t="s">
        <v>132</v>
      </c>
      <c r="O115" s="303"/>
      <c r="P115" s="303"/>
      <c r="Q115" s="305"/>
      <c r="R115" s="166"/>
      <c r="T115" s="168" t="s">
        <v>147</v>
      </c>
      <c r="U115" s="169" t="s">
        <v>40</v>
      </c>
      <c r="V115" s="169" t="s">
        <v>148</v>
      </c>
      <c r="W115" s="169" t="s">
        <v>149</v>
      </c>
      <c r="X115" s="169" t="s">
        <v>150</v>
      </c>
      <c r="Y115" s="169" t="s">
        <v>151</v>
      </c>
      <c r="Z115" s="169" t="s">
        <v>152</v>
      </c>
      <c r="AA115" s="170" t="s">
        <v>153</v>
      </c>
    </row>
    <row r="116" spans="2:63" s="110" customFormat="1" ht="29.25" customHeight="1">
      <c r="B116" s="111"/>
      <c r="C116" s="171" t="s">
        <v>128</v>
      </c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296">
        <f>BK116</f>
        <v>0</v>
      </c>
      <c r="O116" s="297"/>
      <c r="P116" s="297"/>
      <c r="Q116" s="297"/>
      <c r="R116" s="115"/>
      <c r="T116" s="172"/>
      <c r="U116" s="118"/>
      <c r="V116" s="118"/>
      <c r="W116" s="173">
        <f>W117</f>
        <v>0</v>
      </c>
      <c r="X116" s="118"/>
      <c r="Y116" s="173">
        <f>Y117</f>
        <v>0</v>
      </c>
      <c r="Z116" s="118"/>
      <c r="AA116" s="174">
        <f>AA117</f>
        <v>0</v>
      </c>
      <c r="AT116" s="100" t="s">
        <v>75</v>
      </c>
      <c r="AU116" s="100" t="s">
        <v>134</v>
      </c>
      <c r="BK116" s="175">
        <f>BK117</f>
        <v>0</v>
      </c>
    </row>
    <row r="117" spans="2:63" s="180" customFormat="1" ht="37.35" customHeight="1">
      <c r="B117" s="176"/>
      <c r="C117" s="177"/>
      <c r="D117" s="178" t="s">
        <v>192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298">
        <f>BK117</f>
        <v>0</v>
      </c>
      <c r="O117" s="299"/>
      <c r="P117" s="299"/>
      <c r="Q117" s="299"/>
      <c r="R117" s="179"/>
      <c r="T117" s="181"/>
      <c r="U117" s="177"/>
      <c r="V117" s="177"/>
      <c r="W117" s="182">
        <f>W118+W127+W140+W155+W175+W179</f>
        <v>0</v>
      </c>
      <c r="X117" s="177"/>
      <c r="Y117" s="182">
        <f>Y118+Y127+Y140+Y155+Y175+Y179</f>
        <v>0</v>
      </c>
      <c r="Z117" s="177"/>
      <c r="AA117" s="183">
        <f>AA118+AA127+AA140+AA155+AA175+AA179</f>
        <v>0</v>
      </c>
      <c r="AR117" s="184" t="s">
        <v>124</v>
      </c>
      <c r="AT117" s="185" t="s">
        <v>75</v>
      </c>
      <c r="AU117" s="185" t="s">
        <v>76</v>
      </c>
      <c r="AY117" s="184" t="s">
        <v>155</v>
      </c>
      <c r="BK117" s="186">
        <f>BK118+BK127+BK140+BK155+BK175+BK179</f>
        <v>0</v>
      </c>
    </row>
    <row r="118" spans="2:63" s="180" customFormat="1" ht="19.9" customHeight="1">
      <c r="B118" s="176"/>
      <c r="C118" s="177"/>
      <c r="D118" s="187" t="s">
        <v>194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300">
        <f>BK118</f>
        <v>0</v>
      </c>
      <c r="O118" s="301"/>
      <c r="P118" s="301"/>
      <c r="Q118" s="301"/>
      <c r="R118" s="179"/>
      <c r="T118" s="181"/>
      <c r="U118" s="177"/>
      <c r="V118" s="177"/>
      <c r="W118" s="182">
        <f>SUM(W119:W126)</f>
        <v>0</v>
      </c>
      <c r="X118" s="177"/>
      <c r="Y118" s="182">
        <f>SUM(Y119:Y126)</f>
        <v>0</v>
      </c>
      <c r="Z118" s="177"/>
      <c r="AA118" s="183">
        <f>SUM(AA119:AA126)</f>
        <v>0</v>
      </c>
      <c r="AR118" s="184" t="s">
        <v>124</v>
      </c>
      <c r="AT118" s="185" t="s">
        <v>75</v>
      </c>
      <c r="AU118" s="185" t="s">
        <v>22</v>
      </c>
      <c r="AY118" s="184" t="s">
        <v>155</v>
      </c>
      <c r="BK118" s="186">
        <f>SUM(BK119:BK126)</f>
        <v>0</v>
      </c>
    </row>
    <row r="119" spans="2:65" s="110" customFormat="1" ht="22.5" customHeight="1">
      <c r="B119" s="111"/>
      <c r="C119" s="188" t="s">
        <v>22</v>
      </c>
      <c r="D119" s="188" t="s">
        <v>156</v>
      </c>
      <c r="E119" s="189" t="s">
        <v>1260</v>
      </c>
      <c r="F119" s="316" t="s">
        <v>1261</v>
      </c>
      <c r="G119" s="316"/>
      <c r="H119" s="316"/>
      <c r="I119" s="316"/>
      <c r="J119" s="190" t="s">
        <v>477</v>
      </c>
      <c r="K119" s="191">
        <v>60</v>
      </c>
      <c r="L119" s="317"/>
      <c r="M119" s="317"/>
      <c r="N119" s="318">
        <f aca="true" t="shared" si="0" ref="N119:N126">ROUND(L119*K119,2)</f>
        <v>0</v>
      </c>
      <c r="O119" s="318"/>
      <c r="P119" s="318"/>
      <c r="Q119" s="318"/>
      <c r="R119" s="115"/>
      <c r="T119" s="192" t="s">
        <v>5</v>
      </c>
      <c r="U119" s="193" t="s">
        <v>41</v>
      </c>
      <c r="V119" s="194">
        <v>0</v>
      </c>
      <c r="W119" s="194">
        <f aca="true" t="shared" si="1" ref="W119:W126">V119*K119</f>
        <v>0</v>
      </c>
      <c r="X119" s="194">
        <v>0</v>
      </c>
      <c r="Y119" s="194">
        <f aca="true" t="shared" si="2" ref="Y119:Y126">X119*K119</f>
        <v>0</v>
      </c>
      <c r="Z119" s="194">
        <v>0</v>
      </c>
      <c r="AA119" s="195">
        <f aca="true" t="shared" si="3" ref="AA119:AA126">Z119*K119</f>
        <v>0</v>
      </c>
      <c r="AR119" s="100" t="s">
        <v>280</v>
      </c>
      <c r="AT119" s="100" t="s">
        <v>156</v>
      </c>
      <c r="AU119" s="100" t="s">
        <v>124</v>
      </c>
      <c r="AY119" s="100" t="s">
        <v>155</v>
      </c>
      <c r="BE119" s="196">
        <f aca="true" t="shared" si="4" ref="BE119:BE126">IF(U119="základní",N119,0)</f>
        <v>0</v>
      </c>
      <c r="BF119" s="196">
        <f aca="true" t="shared" si="5" ref="BF119:BF126">IF(U119="snížená",N119,0)</f>
        <v>0</v>
      </c>
      <c r="BG119" s="196">
        <f aca="true" t="shared" si="6" ref="BG119:BG126">IF(U119="zákl. přenesená",N119,0)</f>
        <v>0</v>
      </c>
      <c r="BH119" s="196">
        <f aca="true" t="shared" si="7" ref="BH119:BH126">IF(U119="sníž. přenesená",N119,0)</f>
        <v>0</v>
      </c>
      <c r="BI119" s="196">
        <f aca="true" t="shared" si="8" ref="BI119:BI126">IF(U119="nulová",N119,0)</f>
        <v>0</v>
      </c>
      <c r="BJ119" s="100" t="s">
        <v>22</v>
      </c>
      <c r="BK119" s="196">
        <f aca="true" t="shared" si="9" ref="BK119:BK126">ROUND(L119*K119,2)</f>
        <v>0</v>
      </c>
      <c r="BL119" s="100" t="s">
        <v>280</v>
      </c>
      <c r="BM119" s="100" t="s">
        <v>703</v>
      </c>
    </row>
    <row r="120" spans="2:65" s="110" customFormat="1" ht="22.5" customHeight="1">
      <c r="B120" s="111"/>
      <c r="C120" s="188" t="s">
        <v>124</v>
      </c>
      <c r="D120" s="188" t="s">
        <v>156</v>
      </c>
      <c r="E120" s="189" t="s">
        <v>1262</v>
      </c>
      <c r="F120" s="316" t="s">
        <v>1263</v>
      </c>
      <c r="G120" s="316"/>
      <c r="H120" s="316"/>
      <c r="I120" s="316"/>
      <c r="J120" s="190" t="s">
        <v>477</v>
      </c>
      <c r="K120" s="191">
        <v>80</v>
      </c>
      <c r="L120" s="317"/>
      <c r="M120" s="317"/>
      <c r="N120" s="318">
        <f t="shared" si="0"/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 t="shared" si="1"/>
        <v>0</v>
      </c>
      <c r="X120" s="194">
        <v>0</v>
      </c>
      <c r="Y120" s="194">
        <f t="shared" si="2"/>
        <v>0</v>
      </c>
      <c r="Z120" s="194">
        <v>0</v>
      </c>
      <c r="AA120" s="195">
        <f t="shared" si="3"/>
        <v>0</v>
      </c>
      <c r="AR120" s="100" t="s">
        <v>280</v>
      </c>
      <c r="AT120" s="100" t="s">
        <v>156</v>
      </c>
      <c r="AU120" s="100" t="s">
        <v>124</v>
      </c>
      <c r="AY120" s="100" t="s">
        <v>155</v>
      </c>
      <c r="BE120" s="196">
        <f t="shared" si="4"/>
        <v>0</v>
      </c>
      <c r="BF120" s="196">
        <f t="shared" si="5"/>
        <v>0</v>
      </c>
      <c r="BG120" s="196">
        <f t="shared" si="6"/>
        <v>0</v>
      </c>
      <c r="BH120" s="196">
        <f t="shared" si="7"/>
        <v>0</v>
      </c>
      <c r="BI120" s="196">
        <f t="shared" si="8"/>
        <v>0</v>
      </c>
      <c r="BJ120" s="100" t="s">
        <v>22</v>
      </c>
      <c r="BK120" s="196">
        <f t="shared" si="9"/>
        <v>0</v>
      </c>
      <c r="BL120" s="100" t="s">
        <v>280</v>
      </c>
      <c r="BM120" s="100" t="s">
        <v>713</v>
      </c>
    </row>
    <row r="121" spans="2:65" s="110" customFormat="1" ht="22.5" customHeight="1">
      <c r="B121" s="111"/>
      <c r="C121" s="188" t="s">
        <v>165</v>
      </c>
      <c r="D121" s="188" t="s">
        <v>156</v>
      </c>
      <c r="E121" s="189" t="s">
        <v>1264</v>
      </c>
      <c r="F121" s="316" t="s">
        <v>1265</v>
      </c>
      <c r="G121" s="316"/>
      <c r="H121" s="316"/>
      <c r="I121" s="316"/>
      <c r="J121" s="190" t="s">
        <v>477</v>
      </c>
      <c r="K121" s="191">
        <v>85</v>
      </c>
      <c r="L121" s="317"/>
      <c r="M121" s="317"/>
      <c r="N121" s="318">
        <f t="shared" si="0"/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 t="shared" si="1"/>
        <v>0</v>
      </c>
      <c r="X121" s="194">
        <v>0</v>
      </c>
      <c r="Y121" s="194">
        <f t="shared" si="2"/>
        <v>0</v>
      </c>
      <c r="Z121" s="194">
        <v>0</v>
      </c>
      <c r="AA121" s="195">
        <f t="shared" si="3"/>
        <v>0</v>
      </c>
      <c r="AR121" s="100" t="s">
        <v>280</v>
      </c>
      <c r="AT121" s="100" t="s">
        <v>156</v>
      </c>
      <c r="AU121" s="100" t="s">
        <v>124</v>
      </c>
      <c r="AY121" s="100" t="s">
        <v>155</v>
      </c>
      <c r="BE121" s="196">
        <f t="shared" si="4"/>
        <v>0</v>
      </c>
      <c r="BF121" s="196">
        <f t="shared" si="5"/>
        <v>0</v>
      </c>
      <c r="BG121" s="196">
        <f t="shared" si="6"/>
        <v>0</v>
      </c>
      <c r="BH121" s="196">
        <f t="shared" si="7"/>
        <v>0</v>
      </c>
      <c r="BI121" s="196">
        <f t="shared" si="8"/>
        <v>0</v>
      </c>
      <c r="BJ121" s="100" t="s">
        <v>22</v>
      </c>
      <c r="BK121" s="196">
        <f t="shared" si="9"/>
        <v>0</v>
      </c>
      <c r="BL121" s="100" t="s">
        <v>280</v>
      </c>
      <c r="BM121" s="100" t="s">
        <v>723</v>
      </c>
    </row>
    <row r="122" spans="2:65" s="110" customFormat="1" ht="22.5" customHeight="1">
      <c r="B122" s="111"/>
      <c r="C122" s="188" t="s">
        <v>169</v>
      </c>
      <c r="D122" s="188" t="s">
        <v>156</v>
      </c>
      <c r="E122" s="189" t="s">
        <v>1266</v>
      </c>
      <c r="F122" s="316" t="s">
        <v>1267</v>
      </c>
      <c r="G122" s="316"/>
      <c r="H122" s="316"/>
      <c r="I122" s="316"/>
      <c r="J122" s="190" t="s">
        <v>477</v>
      </c>
      <c r="K122" s="191">
        <v>80</v>
      </c>
      <c r="L122" s="317"/>
      <c r="M122" s="317"/>
      <c r="N122" s="318">
        <f t="shared" si="0"/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</v>
      </c>
      <c r="W122" s="194">
        <f t="shared" si="1"/>
        <v>0</v>
      </c>
      <c r="X122" s="194">
        <v>0</v>
      </c>
      <c r="Y122" s="194">
        <f t="shared" si="2"/>
        <v>0</v>
      </c>
      <c r="Z122" s="194">
        <v>0</v>
      </c>
      <c r="AA122" s="195">
        <f t="shared" si="3"/>
        <v>0</v>
      </c>
      <c r="AR122" s="100" t="s">
        <v>280</v>
      </c>
      <c r="AT122" s="100" t="s">
        <v>156</v>
      </c>
      <c r="AU122" s="100" t="s">
        <v>124</v>
      </c>
      <c r="AY122" s="100" t="s">
        <v>155</v>
      </c>
      <c r="BE122" s="196">
        <f t="shared" si="4"/>
        <v>0</v>
      </c>
      <c r="BF122" s="196">
        <f t="shared" si="5"/>
        <v>0</v>
      </c>
      <c r="BG122" s="196">
        <f t="shared" si="6"/>
        <v>0</v>
      </c>
      <c r="BH122" s="196">
        <f t="shared" si="7"/>
        <v>0</v>
      </c>
      <c r="BI122" s="196">
        <f t="shared" si="8"/>
        <v>0</v>
      </c>
      <c r="BJ122" s="100" t="s">
        <v>22</v>
      </c>
      <c r="BK122" s="196">
        <f t="shared" si="9"/>
        <v>0</v>
      </c>
      <c r="BL122" s="100" t="s">
        <v>280</v>
      </c>
      <c r="BM122" s="100" t="s">
        <v>735</v>
      </c>
    </row>
    <row r="123" spans="2:65" s="110" customFormat="1" ht="22.5" customHeight="1">
      <c r="B123" s="111"/>
      <c r="C123" s="188" t="s">
        <v>154</v>
      </c>
      <c r="D123" s="188" t="s">
        <v>156</v>
      </c>
      <c r="E123" s="189" t="s">
        <v>1268</v>
      </c>
      <c r="F123" s="316" t="s">
        <v>1269</v>
      </c>
      <c r="G123" s="316"/>
      <c r="H123" s="316"/>
      <c r="I123" s="316"/>
      <c r="J123" s="190" t="s">
        <v>477</v>
      </c>
      <c r="K123" s="191">
        <v>60</v>
      </c>
      <c r="L123" s="317"/>
      <c r="M123" s="317"/>
      <c r="N123" s="318">
        <f t="shared" si="0"/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</v>
      </c>
      <c r="W123" s="194">
        <f t="shared" si="1"/>
        <v>0</v>
      </c>
      <c r="X123" s="194">
        <v>0</v>
      </c>
      <c r="Y123" s="194">
        <f t="shared" si="2"/>
        <v>0</v>
      </c>
      <c r="Z123" s="194">
        <v>0</v>
      </c>
      <c r="AA123" s="195">
        <f t="shared" si="3"/>
        <v>0</v>
      </c>
      <c r="AR123" s="100" t="s">
        <v>280</v>
      </c>
      <c r="AT123" s="100" t="s">
        <v>156</v>
      </c>
      <c r="AU123" s="100" t="s">
        <v>124</v>
      </c>
      <c r="AY123" s="100" t="s">
        <v>155</v>
      </c>
      <c r="BE123" s="196">
        <f t="shared" si="4"/>
        <v>0</v>
      </c>
      <c r="BF123" s="196">
        <f t="shared" si="5"/>
        <v>0</v>
      </c>
      <c r="BG123" s="196">
        <f t="shared" si="6"/>
        <v>0</v>
      </c>
      <c r="BH123" s="196">
        <f t="shared" si="7"/>
        <v>0</v>
      </c>
      <c r="BI123" s="196">
        <f t="shared" si="8"/>
        <v>0</v>
      </c>
      <c r="BJ123" s="100" t="s">
        <v>22</v>
      </c>
      <c r="BK123" s="196">
        <f t="shared" si="9"/>
        <v>0</v>
      </c>
      <c r="BL123" s="100" t="s">
        <v>280</v>
      </c>
      <c r="BM123" s="100" t="s">
        <v>746</v>
      </c>
    </row>
    <row r="124" spans="2:65" s="110" customFormat="1" ht="22.5" customHeight="1">
      <c r="B124" s="111"/>
      <c r="C124" s="188" t="s">
        <v>176</v>
      </c>
      <c r="D124" s="188" t="s">
        <v>156</v>
      </c>
      <c r="E124" s="189" t="s">
        <v>1270</v>
      </c>
      <c r="F124" s="316" t="s">
        <v>1271</v>
      </c>
      <c r="G124" s="316"/>
      <c r="H124" s="316"/>
      <c r="I124" s="316"/>
      <c r="J124" s="190" t="s">
        <v>477</v>
      </c>
      <c r="K124" s="191">
        <v>80</v>
      </c>
      <c r="L124" s="317"/>
      <c r="M124" s="317"/>
      <c r="N124" s="318">
        <f t="shared" si="0"/>
        <v>0</v>
      </c>
      <c r="O124" s="318"/>
      <c r="P124" s="318"/>
      <c r="Q124" s="318"/>
      <c r="R124" s="115"/>
      <c r="T124" s="192" t="s">
        <v>5</v>
      </c>
      <c r="U124" s="193" t="s">
        <v>41</v>
      </c>
      <c r="V124" s="194">
        <v>0</v>
      </c>
      <c r="W124" s="194">
        <f t="shared" si="1"/>
        <v>0</v>
      </c>
      <c r="X124" s="194">
        <v>0</v>
      </c>
      <c r="Y124" s="194">
        <f t="shared" si="2"/>
        <v>0</v>
      </c>
      <c r="Z124" s="194">
        <v>0</v>
      </c>
      <c r="AA124" s="195">
        <f t="shared" si="3"/>
        <v>0</v>
      </c>
      <c r="AR124" s="100" t="s">
        <v>280</v>
      </c>
      <c r="AT124" s="100" t="s">
        <v>156</v>
      </c>
      <c r="AU124" s="100" t="s">
        <v>124</v>
      </c>
      <c r="AY124" s="100" t="s">
        <v>155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100" t="s">
        <v>22</v>
      </c>
      <c r="BK124" s="196">
        <f t="shared" si="9"/>
        <v>0</v>
      </c>
      <c r="BL124" s="100" t="s">
        <v>280</v>
      </c>
      <c r="BM124" s="100" t="s">
        <v>27</v>
      </c>
    </row>
    <row r="125" spans="2:65" s="110" customFormat="1" ht="22.5" customHeight="1">
      <c r="B125" s="111"/>
      <c r="C125" s="188" t="s">
        <v>235</v>
      </c>
      <c r="D125" s="188" t="s">
        <v>156</v>
      </c>
      <c r="E125" s="189" t="s">
        <v>1272</v>
      </c>
      <c r="F125" s="316" t="s">
        <v>1273</v>
      </c>
      <c r="G125" s="316"/>
      <c r="H125" s="316"/>
      <c r="I125" s="316"/>
      <c r="J125" s="190" t="s">
        <v>1274</v>
      </c>
      <c r="K125" s="191">
        <v>1</v>
      </c>
      <c r="L125" s="317"/>
      <c r="M125" s="317"/>
      <c r="N125" s="318">
        <f t="shared" si="0"/>
        <v>0</v>
      </c>
      <c r="O125" s="318"/>
      <c r="P125" s="318"/>
      <c r="Q125" s="318"/>
      <c r="R125" s="115"/>
      <c r="T125" s="192" t="s">
        <v>5</v>
      </c>
      <c r="U125" s="193" t="s">
        <v>41</v>
      </c>
      <c r="V125" s="194">
        <v>0</v>
      </c>
      <c r="W125" s="194">
        <f t="shared" si="1"/>
        <v>0</v>
      </c>
      <c r="X125" s="194">
        <v>0</v>
      </c>
      <c r="Y125" s="194">
        <f t="shared" si="2"/>
        <v>0</v>
      </c>
      <c r="Z125" s="194">
        <v>0</v>
      </c>
      <c r="AA125" s="195">
        <f t="shared" si="3"/>
        <v>0</v>
      </c>
      <c r="AR125" s="100" t="s">
        <v>280</v>
      </c>
      <c r="AT125" s="100" t="s">
        <v>156</v>
      </c>
      <c r="AU125" s="100" t="s">
        <v>124</v>
      </c>
      <c r="AY125" s="100" t="s">
        <v>155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00" t="s">
        <v>22</v>
      </c>
      <c r="BK125" s="196">
        <f t="shared" si="9"/>
        <v>0</v>
      </c>
      <c r="BL125" s="100" t="s">
        <v>280</v>
      </c>
      <c r="BM125" s="100" t="s">
        <v>762</v>
      </c>
    </row>
    <row r="126" spans="2:65" s="110" customFormat="1" ht="31.5" customHeight="1">
      <c r="B126" s="111"/>
      <c r="C126" s="188" t="s">
        <v>239</v>
      </c>
      <c r="D126" s="188" t="s">
        <v>156</v>
      </c>
      <c r="E126" s="189" t="s">
        <v>683</v>
      </c>
      <c r="F126" s="316" t="s">
        <v>684</v>
      </c>
      <c r="G126" s="316"/>
      <c r="H126" s="316"/>
      <c r="I126" s="316"/>
      <c r="J126" s="190" t="s">
        <v>622</v>
      </c>
      <c r="K126" s="191">
        <v>1206.45</v>
      </c>
      <c r="L126" s="317"/>
      <c r="M126" s="317"/>
      <c r="N126" s="318">
        <f t="shared" si="0"/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</v>
      </c>
      <c r="W126" s="194">
        <f t="shared" si="1"/>
        <v>0</v>
      </c>
      <c r="X126" s="194">
        <v>0</v>
      </c>
      <c r="Y126" s="194">
        <f t="shared" si="2"/>
        <v>0</v>
      </c>
      <c r="Z126" s="194">
        <v>0</v>
      </c>
      <c r="AA126" s="195">
        <f t="shared" si="3"/>
        <v>0</v>
      </c>
      <c r="AR126" s="100" t="s">
        <v>280</v>
      </c>
      <c r="AT126" s="100" t="s">
        <v>156</v>
      </c>
      <c r="AU126" s="100" t="s">
        <v>124</v>
      </c>
      <c r="AY126" s="100" t="s">
        <v>155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00" t="s">
        <v>22</v>
      </c>
      <c r="BK126" s="196">
        <f t="shared" si="9"/>
        <v>0</v>
      </c>
      <c r="BL126" s="100" t="s">
        <v>280</v>
      </c>
      <c r="BM126" s="100" t="s">
        <v>1275</v>
      </c>
    </row>
    <row r="127" spans="2:63" s="180" customFormat="1" ht="29.85" customHeight="1">
      <c r="B127" s="176"/>
      <c r="C127" s="177"/>
      <c r="D127" s="187" t="s">
        <v>1255</v>
      </c>
      <c r="E127" s="187"/>
      <c r="F127" s="187"/>
      <c r="G127" s="187"/>
      <c r="H127" s="187"/>
      <c r="I127" s="187"/>
      <c r="J127" s="187"/>
      <c r="K127" s="187"/>
      <c r="L127" s="200"/>
      <c r="M127" s="200"/>
      <c r="N127" s="314">
        <f>BK127</f>
        <v>0</v>
      </c>
      <c r="O127" s="315"/>
      <c r="P127" s="315"/>
      <c r="Q127" s="315"/>
      <c r="R127" s="179"/>
      <c r="T127" s="181"/>
      <c r="U127" s="177"/>
      <c r="V127" s="177"/>
      <c r="W127" s="182">
        <f>SUM(W128:W139)</f>
        <v>0</v>
      </c>
      <c r="X127" s="177"/>
      <c r="Y127" s="182">
        <f>SUM(Y128:Y139)</f>
        <v>0</v>
      </c>
      <c r="Z127" s="177"/>
      <c r="AA127" s="183">
        <f>SUM(AA128:AA139)</f>
        <v>0</v>
      </c>
      <c r="AR127" s="184" t="s">
        <v>124</v>
      </c>
      <c r="AT127" s="185" t="s">
        <v>75</v>
      </c>
      <c r="AU127" s="185" t="s">
        <v>22</v>
      </c>
      <c r="AY127" s="184" t="s">
        <v>155</v>
      </c>
      <c r="BK127" s="186">
        <f>SUM(BK128:BK139)</f>
        <v>0</v>
      </c>
    </row>
    <row r="128" spans="2:65" s="110" customFormat="1" ht="44.25" customHeight="1">
      <c r="B128" s="111"/>
      <c r="C128" s="188" t="s">
        <v>243</v>
      </c>
      <c r="D128" s="188" t="s">
        <v>156</v>
      </c>
      <c r="E128" s="189" t="s">
        <v>1276</v>
      </c>
      <c r="F128" s="316" t="s">
        <v>1277</v>
      </c>
      <c r="G128" s="316"/>
      <c r="H128" s="316"/>
      <c r="I128" s="316"/>
      <c r="J128" s="190" t="s">
        <v>1278</v>
      </c>
      <c r="K128" s="191">
        <v>3</v>
      </c>
      <c r="L128" s="317"/>
      <c r="M128" s="317"/>
      <c r="N128" s="318">
        <f aca="true" t="shared" si="10" ref="N128:N139">ROUND(L128*K128,2)</f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</v>
      </c>
      <c r="W128" s="194">
        <f aca="true" t="shared" si="11" ref="W128:W139">V128*K128</f>
        <v>0</v>
      </c>
      <c r="X128" s="194">
        <v>0</v>
      </c>
      <c r="Y128" s="194">
        <f aca="true" t="shared" si="12" ref="Y128:Y139">X128*K128</f>
        <v>0</v>
      </c>
      <c r="Z128" s="194">
        <v>0</v>
      </c>
      <c r="AA128" s="195">
        <f aca="true" t="shared" si="13" ref="AA128:AA139">Z128*K128</f>
        <v>0</v>
      </c>
      <c r="AR128" s="100" t="s">
        <v>280</v>
      </c>
      <c r="AT128" s="100" t="s">
        <v>156</v>
      </c>
      <c r="AU128" s="100" t="s">
        <v>124</v>
      </c>
      <c r="AY128" s="100" t="s">
        <v>155</v>
      </c>
      <c r="BE128" s="196">
        <f aca="true" t="shared" si="14" ref="BE128:BE139">IF(U128="základní",N128,0)</f>
        <v>0</v>
      </c>
      <c r="BF128" s="196">
        <f aca="true" t="shared" si="15" ref="BF128:BF139">IF(U128="snížená",N128,0)</f>
        <v>0</v>
      </c>
      <c r="BG128" s="196">
        <f aca="true" t="shared" si="16" ref="BG128:BG139">IF(U128="zákl. přenesená",N128,0)</f>
        <v>0</v>
      </c>
      <c r="BH128" s="196">
        <f aca="true" t="shared" si="17" ref="BH128:BH139">IF(U128="sníž. přenesená",N128,0)</f>
        <v>0</v>
      </c>
      <c r="BI128" s="196">
        <f aca="true" t="shared" si="18" ref="BI128:BI139">IF(U128="nulová",N128,0)</f>
        <v>0</v>
      </c>
      <c r="BJ128" s="100" t="s">
        <v>22</v>
      </c>
      <c r="BK128" s="196">
        <f aca="true" t="shared" si="19" ref="BK128:BK139">ROUND(L128*K128,2)</f>
        <v>0</v>
      </c>
      <c r="BL128" s="100" t="s">
        <v>280</v>
      </c>
      <c r="BM128" s="100" t="s">
        <v>124</v>
      </c>
    </row>
    <row r="129" spans="2:65" s="110" customFormat="1" ht="22.5" customHeight="1">
      <c r="B129" s="111"/>
      <c r="C129" s="188" t="s">
        <v>26</v>
      </c>
      <c r="D129" s="188" t="s">
        <v>156</v>
      </c>
      <c r="E129" s="189" t="s">
        <v>1279</v>
      </c>
      <c r="F129" s="316" t="s">
        <v>1280</v>
      </c>
      <c r="G129" s="316"/>
      <c r="H129" s="316"/>
      <c r="I129" s="316"/>
      <c r="J129" s="190" t="s">
        <v>1278</v>
      </c>
      <c r="K129" s="191">
        <v>1</v>
      </c>
      <c r="L129" s="317"/>
      <c r="M129" s="317"/>
      <c r="N129" s="318">
        <f t="shared" si="10"/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 t="shared" si="11"/>
        <v>0</v>
      </c>
      <c r="X129" s="194">
        <v>0</v>
      </c>
      <c r="Y129" s="194">
        <f t="shared" si="12"/>
        <v>0</v>
      </c>
      <c r="Z129" s="194">
        <v>0</v>
      </c>
      <c r="AA129" s="195">
        <f t="shared" si="13"/>
        <v>0</v>
      </c>
      <c r="AR129" s="100" t="s">
        <v>280</v>
      </c>
      <c r="AT129" s="100" t="s">
        <v>156</v>
      </c>
      <c r="AU129" s="100" t="s">
        <v>124</v>
      </c>
      <c r="AY129" s="100" t="s">
        <v>155</v>
      </c>
      <c r="BE129" s="196">
        <f t="shared" si="14"/>
        <v>0</v>
      </c>
      <c r="BF129" s="196">
        <f t="shared" si="15"/>
        <v>0</v>
      </c>
      <c r="BG129" s="196">
        <f t="shared" si="16"/>
        <v>0</v>
      </c>
      <c r="BH129" s="196">
        <f t="shared" si="17"/>
        <v>0</v>
      </c>
      <c r="BI129" s="196">
        <f t="shared" si="18"/>
        <v>0</v>
      </c>
      <c r="BJ129" s="100" t="s">
        <v>22</v>
      </c>
      <c r="BK129" s="196">
        <f t="shared" si="19"/>
        <v>0</v>
      </c>
      <c r="BL129" s="100" t="s">
        <v>280</v>
      </c>
      <c r="BM129" s="100" t="s">
        <v>169</v>
      </c>
    </row>
    <row r="130" spans="2:65" s="110" customFormat="1" ht="22.5" customHeight="1">
      <c r="B130" s="111"/>
      <c r="C130" s="188" t="s">
        <v>254</v>
      </c>
      <c r="D130" s="188" t="s">
        <v>156</v>
      </c>
      <c r="E130" s="189" t="s">
        <v>1281</v>
      </c>
      <c r="F130" s="316" t="s">
        <v>1282</v>
      </c>
      <c r="G130" s="316"/>
      <c r="H130" s="316"/>
      <c r="I130" s="316"/>
      <c r="J130" s="190" t="s">
        <v>1278</v>
      </c>
      <c r="K130" s="191">
        <v>1</v>
      </c>
      <c r="L130" s="317"/>
      <c r="M130" s="317"/>
      <c r="N130" s="318">
        <f t="shared" si="10"/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 t="shared" si="11"/>
        <v>0</v>
      </c>
      <c r="X130" s="194">
        <v>0</v>
      </c>
      <c r="Y130" s="194">
        <f t="shared" si="12"/>
        <v>0</v>
      </c>
      <c r="Z130" s="194">
        <v>0</v>
      </c>
      <c r="AA130" s="195">
        <f t="shared" si="13"/>
        <v>0</v>
      </c>
      <c r="AR130" s="100" t="s">
        <v>280</v>
      </c>
      <c r="AT130" s="100" t="s">
        <v>156</v>
      </c>
      <c r="AU130" s="100" t="s">
        <v>124</v>
      </c>
      <c r="AY130" s="100" t="s">
        <v>155</v>
      </c>
      <c r="BE130" s="196">
        <f t="shared" si="14"/>
        <v>0</v>
      </c>
      <c r="BF130" s="196">
        <f t="shared" si="15"/>
        <v>0</v>
      </c>
      <c r="BG130" s="196">
        <f t="shared" si="16"/>
        <v>0</v>
      </c>
      <c r="BH130" s="196">
        <f t="shared" si="17"/>
        <v>0</v>
      </c>
      <c r="BI130" s="196">
        <f t="shared" si="18"/>
        <v>0</v>
      </c>
      <c r="BJ130" s="100" t="s">
        <v>22</v>
      </c>
      <c r="BK130" s="196">
        <f t="shared" si="19"/>
        <v>0</v>
      </c>
      <c r="BL130" s="100" t="s">
        <v>280</v>
      </c>
      <c r="BM130" s="100" t="s">
        <v>176</v>
      </c>
    </row>
    <row r="131" spans="2:65" s="110" customFormat="1" ht="31.5" customHeight="1">
      <c r="B131" s="111"/>
      <c r="C131" s="188" t="s">
        <v>260</v>
      </c>
      <c r="D131" s="188" t="s">
        <v>156</v>
      </c>
      <c r="E131" s="189" t="s">
        <v>1283</v>
      </c>
      <c r="F131" s="316" t="s">
        <v>1284</v>
      </c>
      <c r="G131" s="316"/>
      <c r="H131" s="316"/>
      <c r="I131" s="316"/>
      <c r="J131" s="190" t="s">
        <v>1278</v>
      </c>
      <c r="K131" s="191">
        <v>1</v>
      </c>
      <c r="L131" s="317"/>
      <c r="M131" s="317"/>
      <c r="N131" s="318">
        <f t="shared" si="10"/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0</v>
      </c>
      <c r="W131" s="194">
        <f t="shared" si="11"/>
        <v>0</v>
      </c>
      <c r="X131" s="194">
        <v>0</v>
      </c>
      <c r="Y131" s="194">
        <f t="shared" si="12"/>
        <v>0</v>
      </c>
      <c r="Z131" s="194">
        <v>0</v>
      </c>
      <c r="AA131" s="195">
        <f t="shared" si="13"/>
        <v>0</v>
      </c>
      <c r="AR131" s="100" t="s">
        <v>280</v>
      </c>
      <c r="AT131" s="100" t="s">
        <v>156</v>
      </c>
      <c r="AU131" s="100" t="s">
        <v>124</v>
      </c>
      <c r="AY131" s="100" t="s">
        <v>155</v>
      </c>
      <c r="BE131" s="196">
        <f t="shared" si="14"/>
        <v>0</v>
      </c>
      <c r="BF131" s="196">
        <f t="shared" si="15"/>
        <v>0</v>
      </c>
      <c r="BG131" s="196">
        <f t="shared" si="16"/>
        <v>0</v>
      </c>
      <c r="BH131" s="196">
        <f t="shared" si="17"/>
        <v>0</v>
      </c>
      <c r="BI131" s="196">
        <f t="shared" si="18"/>
        <v>0</v>
      </c>
      <c r="BJ131" s="100" t="s">
        <v>22</v>
      </c>
      <c r="BK131" s="196">
        <f t="shared" si="19"/>
        <v>0</v>
      </c>
      <c r="BL131" s="100" t="s">
        <v>280</v>
      </c>
      <c r="BM131" s="100" t="s">
        <v>239</v>
      </c>
    </row>
    <row r="132" spans="2:65" s="110" customFormat="1" ht="31.5" customHeight="1">
      <c r="B132" s="111"/>
      <c r="C132" s="188" t="s">
        <v>266</v>
      </c>
      <c r="D132" s="188" t="s">
        <v>156</v>
      </c>
      <c r="E132" s="189" t="s">
        <v>1285</v>
      </c>
      <c r="F132" s="316" t="s">
        <v>1286</v>
      </c>
      <c r="G132" s="316"/>
      <c r="H132" s="316"/>
      <c r="I132" s="316"/>
      <c r="J132" s="190" t="s">
        <v>1278</v>
      </c>
      <c r="K132" s="191">
        <v>1</v>
      </c>
      <c r="L132" s="317"/>
      <c r="M132" s="317"/>
      <c r="N132" s="318">
        <f t="shared" si="10"/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</v>
      </c>
      <c r="W132" s="194">
        <f t="shared" si="11"/>
        <v>0</v>
      </c>
      <c r="X132" s="194">
        <v>0</v>
      </c>
      <c r="Y132" s="194">
        <f t="shared" si="12"/>
        <v>0</v>
      </c>
      <c r="Z132" s="194">
        <v>0</v>
      </c>
      <c r="AA132" s="195">
        <f t="shared" si="13"/>
        <v>0</v>
      </c>
      <c r="AR132" s="100" t="s">
        <v>280</v>
      </c>
      <c r="AT132" s="100" t="s">
        <v>156</v>
      </c>
      <c r="AU132" s="100" t="s">
        <v>124</v>
      </c>
      <c r="AY132" s="100" t="s">
        <v>155</v>
      </c>
      <c r="BE132" s="196">
        <f t="shared" si="14"/>
        <v>0</v>
      </c>
      <c r="BF132" s="196">
        <f t="shared" si="15"/>
        <v>0</v>
      </c>
      <c r="BG132" s="196">
        <f t="shared" si="16"/>
        <v>0</v>
      </c>
      <c r="BH132" s="196">
        <f t="shared" si="17"/>
        <v>0</v>
      </c>
      <c r="BI132" s="196">
        <f t="shared" si="18"/>
        <v>0</v>
      </c>
      <c r="BJ132" s="100" t="s">
        <v>22</v>
      </c>
      <c r="BK132" s="196">
        <f t="shared" si="19"/>
        <v>0</v>
      </c>
      <c r="BL132" s="100" t="s">
        <v>280</v>
      </c>
      <c r="BM132" s="100" t="s">
        <v>26</v>
      </c>
    </row>
    <row r="133" spans="2:65" s="110" customFormat="1" ht="31.5" customHeight="1">
      <c r="B133" s="111"/>
      <c r="C133" s="188" t="s">
        <v>270</v>
      </c>
      <c r="D133" s="188" t="s">
        <v>156</v>
      </c>
      <c r="E133" s="189" t="s">
        <v>1287</v>
      </c>
      <c r="F133" s="316" t="s">
        <v>1288</v>
      </c>
      <c r="G133" s="316"/>
      <c r="H133" s="316"/>
      <c r="I133" s="316"/>
      <c r="J133" s="190" t="s">
        <v>1278</v>
      </c>
      <c r="K133" s="191">
        <v>3</v>
      </c>
      <c r="L133" s="317"/>
      <c r="M133" s="317"/>
      <c r="N133" s="318">
        <f t="shared" si="10"/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</v>
      </c>
      <c r="W133" s="194">
        <f t="shared" si="11"/>
        <v>0</v>
      </c>
      <c r="X133" s="194">
        <v>0</v>
      </c>
      <c r="Y133" s="194">
        <f t="shared" si="12"/>
        <v>0</v>
      </c>
      <c r="Z133" s="194">
        <v>0</v>
      </c>
      <c r="AA133" s="195">
        <f t="shared" si="13"/>
        <v>0</v>
      </c>
      <c r="AR133" s="100" t="s">
        <v>280</v>
      </c>
      <c r="AT133" s="100" t="s">
        <v>156</v>
      </c>
      <c r="AU133" s="100" t="s">
        <v>124</v>
      </c>
      <c r="AY133" s="100" t="s">
        <v>155</v>
      </c>
      <c r="BE133" s="196">
        <f t="shared" si="14"/>
        <v>0</v>
      </c>
      <c r="BF133" s="196">
        <f t="shared" si="15"/>
        <v>0</v>
      </c>
      <c r="BG133" s="196">
        <f t="shared" si="16"/>
        <v>0</v>
      </c>
      <c r="BH133" s="196">
        <f t="shared" si="17"/>
        <v>0</v>
      </c>
      <c r="BI133" s="196">
        <f t="shared" si="18"/>
        <v>0</v>
      </c>
      <c r="BJ133" s="100" t="s">
        <v>22</v>
      </c>
      <c r="BK133" s="196">
        <f t="shared" si="19"/>
        <v>0</v>
      </c>
      <c r="BL133" s="100" t="s">
        <v>280</v>
      </c>
      <c r="BM133" s="100" t="s">
        <v>260</v>
      </c>
    </row>
    <row r="134" spans="2:65" s="110" customFormat="1" ht="31.5" customHeight="1">
      <c r="B134" s="111"/>
      <c r="C134" s="188" t="s">
        <v>11</v>
      </c>
      <c r="D134" s="188" t="s">
        <v>156</v>
      </c>
      <c r="E134" s="189" t="s">
        <v>1289</v>
      </c>
      <c r="F134" s="316" t="s">
        <v>1290</v>
      </c>
      <c r="G134" s="316"/>
      <c r="H134" s="316"/>
      <c r="I134" s="316"/>
      <c r="J134" s="190" t="s">
        <v>1278</v>
      </c>
      <c r="K134" s="191">
        <v>1</v>
      </c>
      <c r="L134" s="317"/>
      <c r="M134" s="317"/>
      <c r="N134" s="318">
        <f t="shared" si="10"/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</v>
      </c>
      <c r="W134" s="194">
        <f t="shared" si="11"/>
        <v>0</v>
      </c>
      <c r="X134" s="194">
        <v>0</v>
      </c>
      <c r="Y134" s="194">
        <f t="shared" si="12"/>
        <v>0</v>
      </c>
      <c r="Z134" s="194">
        <v>0</v>
      </c>
      <c r="AA134" s="195">
        <f t="shared" si="13"/>
        <v>0</v>
      </c>
      <c r="AR134" s="100" t="s">
        <v>280</v>
      </c>
      <c r="AT134" s="100" t="s">
        <v>156</v>
      </c>
      <c r="AU134" s="100" t="s">
        <v>124</v>
      </c>
      <c r="AY134" s="100" t="s">
        <v>155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100" t="s">
        <v>22</v>
      </c>
      <c r="BK134" s="196">
        <f t="shared" si="19"/>
        <v>0</v>
      </c>
      <c r="BL134" s="100" t="s">
        <v>280</v>
      </c>
      <c r="BM134" s="100" t="s">
        <v>270</v>
      </c>
    </row>
    <row r="135" spans="2:65" s="110" customFormat="1" ht="31.5" customHeight="1">
      <c r="B135" s="111"/>
      <c r="C135" s="188" t="s">
        <v>280</v>
      </c>
      <c r="D135" s="188" t="s">
        <v>156</v>
      </c>
      <c r="E135" s="189" t="s">
        <v>1291</v>
      </c>
      <c r="F135" s="316" t="s">
        <v>1292</v>
      </c>
      <c r="G135" s="316"/>
      <c r="H135" s="316"/>
      <c r="I135" s="316"/>
      <c r="J135" s="190" t="s">
        <v>1278</v>
      </c>
      <c r="K135" s="191">
        <v>2</v>
      </c>
      <c r="L135" s="317"/>
      <c r="M135" s="317"/>
      <c r="N135" s="318">
        <f t="shared" si="10"/>
        <v>0</v>
      </c>
      <c r="O135" s="318"/>
      <c r="P135" s="318"/>
      <c r="Q135" s="318"/>
      <c r="R135" s="115"/>
      <c r="T135" s="192" t="s">
        <v>5</v>
      </c>
      <c r="U135" s="193" t="s">
        <v>41</v>
      </c>
      <c r="V135" s="194">
        <v>0</v>
      </c>
      <c r="W135" s="194">
        <f t="shared" si="11"/>
        <v>0</v>
      </c>
      <c r="X135" s="194">
        <v>0</v>
      </c>
      <c r="Y135" s="194">
        <f t="shared" si="12"/>
        <v>0</v>
      </c>
      <c r="Z135" s="194">
        <v>0</v>
      </c>
      <c r="AA135" s="195">
        <f t="shared" si="13"/>
        <v>0</v>
      </c>
      <c r="AR135" s="100" t="s">
        <v>280</v>
      </c>
      <c r="AT135" s="100" t="s">
        <v>156</v>
      </c>
      <c r="AU135" s="100" t="s">
        <v>124</v>
      </c>
      <c r="AY135" s="100" t="s">
        <v>155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100" t="s">
        <v>22</v>
      </c>
      <c r="BK135" s="196">
        <f t="shared" si="19"/>
        <v>0</v>
      </c>
      <c r="BL135" s="100" t="s">
        <v>280</v>
      </c>
      <c r="BM135" s="100" t="s">
        <v>280</v>
      </c>
    </row>
    <row r="136" spans="2:65" s="110" customFormat="1" ht="31.5" customHeight="1">
      <c r="B136" s="111"/>
      <c r="C136" s="188" t="s">
        <v>287</v>
      </c>
      <c r="D136" s="188" t="s">
        <v>156</v>
      </c>
      <c r="E136" s="189" t="s">
        <v>1293</v>
      </c>
      <c r="F136" s="316" t="s">
        <v>1294</v>
      </c>
      <c r="G136" s="316"/>
      <c r="H136" s="316"/>
      <c r="I136" s="316"/>
      <c r="J136" s="190" t="s">
        <v>1278</v>
      </c>
      <c r="K136" s="191">
        <v>1</v>
      </c>
      <c r="L136" s="317"/>
      <c r="M136" s="317"/>
      <c r="N136" s="318">
        <f t="shared" si="10"/>
        <v>0</v>
      </c>
      <c r="O136" s="318"/>
      <c r="P136" s="318"/>
      <c r="Q136" s="318"/>
      <c r="R136" s="115"/>
      <c r="T136" s="192" t="s">
        <v>5</v>
      </c>
      <c r="U136" s="193" t="s">
        <v>41</v>
      </c>
      <c r="V136" s="194">
        <v>0</v>
      </c>
      <c r="W136" s="194">
        <f t="shared" si="11"/>
        <v>0</v>
      </c>
      <c r="X136" s="194">
        <v>0</v>
      </c>
      <c r="Y136" s="194">
        <f t="shared" si="12"/>
        <v>0</v>
      </c>
      <c r="Z136" s="194">
        <v>0</v>
      </c>
      <c r="AA136" s="195">
        <f t="shared" si="13"/>
        <v>0</v>
      </c>
      <c r="AR136" s="100" t="s">
        <v>280</v>
      </c>
      <c r="AT136" s="100" t="s">
        <v>156</v>
      </c>
      <c r="AU136" s="100" t="s">
        <v>124</v>
      </c>
      <c r="AY136" s="100" t="s">
        <v>155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100" t="s">
        <v>22</v>
      </c>
      <c r="BK136" s="196">
        <f t="shared" si="19"/>
        <v>0</v>
      </c>
      <c r="BL136" s="100" t="s">
        <v>280</v>
      </c>
      <c r="BM136" s="100" t="s">
        <v>295</v>
      </c>
    </row>
    <row r="137" spans="2:65" s="110" customFormat="1" ht="31.5" customHeight="1">
      <c r="B137" s="111"/>
      <c r="C137" s="188" t="s">
        <v>295</v>
      </c>
      <c r="D137" s="188" t="s">
        <v>156</v>
      </c>
      <c r="E137" s="189" t="s">
        <v>1295</v>
      </c>
      <c r="F137" s="316" t="s">
        <v>1296</v>
      </c>
      <c r="G137" s="316"/>
      <c r="H137" s="316"/>
      <c r="I137" s="316"/>
      <c r="J137" s="190" t="s">
        <v>1278</v>
      </c>
      <c r="K137" s="191">
        <v>1</v>
      </c>
      <c r="L137" s="317"/>
      <c r="M137" s="317"/>
      <c r="N137" s="318">
        <f t="shared" si="10"/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</v>
      </c>
      <c r="W137" s="194">
        <f t="shared" si="11"/>
        <v>0</v>
      </c>
      <c r="X137" s="194">
        <v>0</v>
      </c>
      <c r="Y137" s="194">
        <f t="shared" si="12"/>
        <v>0</v>
      </c>
      <c r="Z137" s="194">
        <v>0</v>
      </c>
      <c r="AA137" s="195">
        <f t="shared" si="13"/>
        <v>0</v>
      </c>
      <c r="AR137" s="100" t="s">
        <v>280</v>
      </c>
      <c r="AT137" s="100" t="s">
        <v>156</v>
      </c>
      <c r="AU137" s="100" t="s">
        <v>124</v>
      </c>
      <c r="AY137" s="100" t="s">
        <v>155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100" t="s">
        <v>22</v>
      </c>
      <c r="BK137" s="196">
        <f t="shared" si="19"/>
        <v>0</v>
      </c>
      <c r="BL137" s="100" t="s">
        <v>280</v>
      </c>
      <c r="BM137" s="100" t="s">
        <v>304</v>
      </c>
    </row>
    <row r="138" spans="2:65" s="110" customFormat="1" ht="44.25" customHeight="1">
      <c r="B138" s="111"/>
      <c r="C138" s="188" t="s">
        <v>299</v>
      </c>
      <c r="D138" s="188" t="s">
        <v>156</v>
      </c>
      <c r="E138" s="189" t="s">
        <v>1297</v>
      </c>
      <c r="F138" s="316" t="s">
        <v>1298</v>
      </c>
      <c r="G138" s="316"/>
      <c r="H138" s="316"/>
      <c r="I138" s="316"/>
      <c r="J138" s="190" t="s">
        <v>1278</v>
      </c>
      <c r="K138" s="191">
        <v>1</v>
      </c>
      <c r="L138" s="317"/>
      <c r="M138" s="317"/>
      <c r="N138" s="318">
        <f t="shared" si="10"/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</v>
      </c>
      <c r="W138" s="194">
        <f t="shared" si="11"/>
        <v>0</v>
      </c>
      <c r="X138" s="194">
        <v>0</v>
      </c>
      <c r="Y138" s="194">
        <f t="shared" si="12"/>
        <v>0</v>
      </c>
      <c r="Z138" s="194">
        <v>0</v>
      </c>
      <c r="AA138" s="195">
        <f t="shared" si="13"/>
        <v>0</v>
      </c>
      <c r="AR138" s="100" t="s">
        <v>280</v>
      </c>
      <c r="AT138" s="100" t="s">
        <v>156</v>
      </c>
      <c r="AU138" s="100" t="s">
        <v>124</v>
      </c>
      <c r="AY138" s="100" t="s">
        <v>155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00" t="s">
        <v>22</v>
      </c>
      <c r="BK138" s="196">
        <f t="shared" si="19"/>
        <v>0</v>
      </c>
      <c r="BL138" s="100" t="s">
        <v>280</v>
      </c>
      <c r="BM138" s="100" t="s">
        <v>323</v>
      </c>
    </row>
    <row r="139" spans="2:65" s="110" customFormat="1" ht="31.5" customHeight="1">
      <c r="B139" s="111"/>
      <c r="C139" s="188" t="s">
        <v>304</v>
      </c>
      <c r="D139" s="188" t="s">
        <v>156</v>
      </c>
      <c r="E139" s="189" t="s">
        <v>1299</v>
      </c>
      <c r="F139" s="316" t="s">
        <v>1300</v>
      </c>
      <c r="G139" s="316"/>
      <c r="H139" s="316"/>
      <c r="I139" s="316"/>
      <c r="J139" s="190" t="s">
        <v>622</v>
      </c>
      <c r="K139" s="191">
        <v>8961.8</v>
      </c>
      <c r="L139" s="317"/>
      <c r="M139" s="317"/>
      <c r="N139" s="318">
        <f t="shared" si="10"/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0</v>
      </c>
      <c r="W139" s="194">
        <f t="shared" si="11"/>
        <v>0</v>
      </c>
      <c r="X139" s="194">
        <v>0</v>
      </c>
      <c r="Y139" s="194">
        <f t="shared" si="12"/>
        <v>0</v>
      </c>
      <c r="Z139" s="194">
        <v>0</v>
      </c>
      <c r="AA139" s="195">
        <f t="shared" si="13"/>
        <v>0</v>
      </c>
      <c r="AR139" s="100" t="s">
        <v>280</v>
      </c>
      <c r="AT139" s="100" t="s">
        <v>156</v>
      </c>
      <c r="AU139" s="100" t="s">
        <v>124</v>
      </c>
      <c r="AY139" s="100" t="s">
        <v>155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100" t="s">
        <v>22</v>
      </c>
      <c r="BK139" s="196">
        <f t="shared" si="19"/>
        <v>0</v>
      </c>
      <c r="BL139" s="100" t="s">
        <v>280</v>
      </c>
      <c r="BM139" s="100" t="s">
        <v>1301</v>
      </c>
    </row>
    <row r="140" spans="2:63" s="180" customFormat="1" ht="29.85" customHeight="1">
      <c r="B140" s="176"/>
      <c r="C140" s="177"/>
      <c r="D140" s="187" t="s">
        <v>1256</v>
      </c>
      <c r="E140" s="187"/>
      <c r="F140" s="187"/>
      <c r="G140" s="187"/>
      <c r="H140" s="187"/>
      <c r="I140" s="187"/>
      <c r="J140" s="187"/>
      <c r="K140" s="187"/>
      <c r="L140" s="200"/>
      <c r="M140" s="200"/>
      <c r="N140" s="314">
        <f>BK140</f>
        <v>0</v>
      </c>
      <c r="O140" s="315"/>
      <c r="P140" s="315"/>
      <c r="Q140" s="315"/>
      <c r="R140" s="179"/>
      <c r="T140" s="181"/>
      <c r="U140" s="177"/>
      <c r="V140" s="177"/>
      <c r="W140" s="182">
        <f>SUM(W141:W154)</f>
        <v>0</v>
      </c>
      <c r="X140" s="177"/>
      <c r="Y140" s="182">
        <f>SUM(Y141:Y154)</f>
        <v>0</v>
      </c>
      <c r="Z140" s="177"/>
      <c r="AA140" s="183">
        <f>SUM(AA141:AA154)</f>
        <v>0</v>
      </c>
      <c r="AR140" s="184" t="s">
        <v>124</v>
      </c>
      <c r="AT140" s="185" t="s">
        <v>75</v>
      </c>
      <c r="AU140" s="185" t="s">
        <v>22</v>
      </c>
      <c r="AY140" s="184" t="s">
        <v>155</v>
      </c>
      <c r="BK140" s="186">
        <f>SUM(BK141:BK154)</f>
        <v>0</v>
      </c>
    </row>
    <row r="141" spans="2:65" s="110" customFormat="1" ht="31.5" customHeight="1">
      <c r="B141" s="111"/>
      <c r="C141" s="188" t="s">
        <v>10</v>
      </c>
      <c r="D141" s="188" t="s">
        <v>156</v>
      </c>
      <c r="E141" s="189" t="s">
        <v>1302</v>
      </c>
      <c r="F141" s="316" t="s">
        <v>1303</v>
      </c>
      <c r="G141" s="316"/>
      <c r="H141" s="316"/>
      <c r="I141" s="316"/>
      <c r="J141" s="190" t="s">
        <v>477</v>
      </c>
      <c r="K141" s="191">
        <v>5</v>
      </c>
      <c r="L141" s="317"/>
      <c r="M141" s="317"/>
      <c r="N141" s="318">
        <f aca="true" t="shared" si="20" ref="N141:N154">ROUND(L141*K141,2)</f>
        <v>0</v>
      </c>
      <c r="O141" s="318"/>
      <c r="P141" s="318"/>
      <c r="Q141" s="318"/>
      <c r="R141" s="115"/>
      <c r="T141" s="192" t="s">
        <v>5</v>
      </c>
      <c r="U141" s="193" t="s">
        <v>41</v>
      </c>
      <c r="V141" s="194">
        <v>0</v>
      </c>
      <c r="W141" s="194">
        <f aca="true" t="shared" si="21" ref="W141:W154">V141*K141</f>
        <v>0</v>
      </c>
      <c r="X141" s="194">
        <v>0</v>
      </c>
      <c r="Y141" s="194">
        <f aca="true" t="shared" si="22" ref="Y141:Y154">X141*K141</f>
        <v>0</v>
      </c>
      <c r="Z141" s="194">
        <v>0</v>
      </c>
      <c r="AA141" s="195">
        <f aca="true" t="shared" si="23" ref="AA141:AA154">Z141*K141</f>
        <v>0</v>
      </c>
      <c r="AR141" s="100" t="s">
        <v>280</v>
      </c>
      <c r="AT141" s="100" t="s">
        <v>156</v>
      </c>
      <c r="AU141" s="100" t="s">
        <v>124</v>
      </c>
      <c r="AY141" s="100" t="s">
        <v>155</v>
      </c>
      <c r="BE141" s="196">
        <f aca="true" t="shared" si="24" ref="BE141:BE154">IF(U141="základní",N141,0)</f>
        <v>0</v>
      </c>
      <c r="BF141" s="196">
        <f aca="true" t="shared" si="25" ref="BF141:BF154">IF(U141="snížená",N141,0)</f>
        <v>0</v>
      </c>
      <c r="BG141" s="196">
        <f aca="true" t="shared" si="26" ref="BG141:BG154">IF(U141="zákl. přenesená",N141,0)</f>
        <v>0</v>
      </c>
      <c r="BH141" s="196">
        <f aca="true" t="shared" si="27" ref="BH141:BH154">IF(U141="sníž. přenesená",N141,0)</f>
        <v>0</v>
      </c>
      <c r="BI141" s="196">
        <f aca="true" t="shared" si="28" ref="BI141:BI154">IF(U141="nulová",N141,0)</f>
        <v>0</v>
      </c>
      <c r="BJ141" s="100" t="s">
        <v>22</v>
      </c>
      <c r="BK141" s="196">
        <f aca="true" t="shared" si="29" ref="BK141:BK154">ROUND(L141*K141,2)</f>
        <v>0</v>
      </c>
      <c r="BL141" s="100" t="s">
        <v>280</v>
      </c>
      <c r="BM141" s="100" t="s">
        <v>335</v>
      </c>
    </row>
    <row r="142" spans="2:65" s="110" customFormat="1" ht="31.5" customHeight="1">
      <c r="B142" s="111"/>
      <c r="C142" s="188" t="s">
        <v>323</v>
      </c>
      <c r="D142" s="188" t="s">
        <v>156</v>
      </c>
      <c r="E142" s="189" t="s">
        <v>1304</v>
      </c>
      <c r="F142" s="316" t="s">
        <v>1305</v>
      </c>
      <c r="G142" s="316"/>
      <c r="H142" s="316"/>
      <c r="I142" s="316"/>
      <c r="J142" s="190" t="s">
        <v>477</v>
      </c>
      <c r="K142" s="191">
        <v>10</v>
      </c>
      <c r="L142" s="317"/>
      <c r="M142" s="317"/>
      <c r="N142" s="318">
        <f t="shared" si="20"/>
        <v>0</v>
      </c>
      <c r="O142" s="318"/>
      <c r="P142" s="318"/>
      <c r="Q142" s="318"/>
      <c r="R142" s="115"/>
      <c r="T142" s="192" t="s">
        <v>5</v>
      </c>
      <c r="U142" s="193" t="s">
        <v>41</v>
      </c>
      <c r="V142" s="194">
        <v>0</v>
      </c>
      <c r="W142" s="194">
        <f t="shared" si="21"/>
        <v>0</v>
      </c>
      <c r="X142" s="194">
        <v>0</v>
      </c>
      <c r="Y142" s="194">
        <f t="shared" si="22"/>
        <v>0</v>
      </c>
      <c r="Z142" s="194">
        <v>0</v>
      </c>
      <c r="AA142" s="195">
        <f t="shared" si="23"/>
        <v>0</v>
      </c>
      <c r="AR142" s="100" t="s">
        <v>280</v>
      </c>
      <c r="AT142" s="100" t="s">
        <v>156</v>
      </c>
      <c r="AU142" s="100" t="s">
        <v>124</v>
      </c>
      <c r="AY142" s="100" t="s">
        <v>155</v>
      </c>
      <c r="BE142" s="196">
        <f t="shared" si="24"/>
        <v>0</v>
      </c>
      <c r="BF142" s="196">
        <f t="shared" si="25"/>
        <v>0</v>
      </c>
      <c r="BG142" s="196">
        <f t="shared" si="26"/>
        <v>0</v>
      </c>
      <c r="BH142" s="196">
        <f t="shared" si="27"/>
        <v>0</v>
      </c>
      <c r="BI142" s="196">
        <f t="shared" si="28"/>
        <v>0</v>
      </c>
      <c r="BJ142" s="100" t="s">
        <v>22</v>
      </c>
      <c r="BK142" s="196">
        <f t="shared" si="29"/>
        <v>0</v>
      </c>
      <c r="BL142" s="100" t="s">
        <v>280</v>
      </c>
      <c r="BM142" s="100" t="s">
        <v>346</v>
      </c>
    </row>
    <row r="143" spans="2:65" s="110" customFormat="1" ht="31.5" customHeight="1">
      <c r="B143" s="111"/>
      <c r="C143" s="188" t="s">
        <v>331</v>
      </c>
      <c r="D143" s="188" t="s">
        <v>156</v>
      </c>
      <c r="E143" s="189" t="s">
        <v>1306</v>
      </c>
      <c r="F143" s="316" t="s">
        <v>1307</v>
      </c>
      <c r="G143" s="316"/>
      <c r="H143" s="316"/>
      <c r="I143" s="316"/>
      <c r="J143" s="190" t="s">
        <v>477</v>
      </c>
      <c r="K143" s="191">
        <v>20</v>
      </c>
      <c r="L143" s="317"/>
      <c r="M143" s="317"/>
      <c r="N143" s="318">
        <f t="shared" si="20"/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</v>
      </c>
      <c r="W143" s="194">
        <f t="shared" si="21"/>
        <v>0</v>
      </c>
      <c r="X143" s="194">
        <v>0</v>
      </c>
      <c r="Y143" s="194">
        <f t="shared" si="22"/>
        <v>0</v>
      </c>
      <c r="Z143" s="194">
        <v>0</v>
      </c>
      <c r="AA143" s="195">
        <f t="shared" si="23"/>
        <v>0</v>
      </c>
      <c r="AR143" s="100" t="s">
        <v>280</v>
      </c>
      <c r="AT143" s="100" t="s">
        <v>156</v>
      </c>
      <c r="AU143" s="100" t="s">
        <v>124</v>
      </c>
      <c r="AY143" s="100" t="s">
        <v>155</v>
      </c>
      <c r="BE143" s="196">
        <f t="shared" si="24"/>
        <v>0</v>
      </c>
      <c r="BF143" s="196">
        <f t="shared" si="25"/>
        <v>0</v>
      </c>
      <c r="BG143" s="196">
        <f t="shared" si="26"/>
        <v>0</v>
      </c>
      <c r="BH143" s="196">
        <f t="shared" si="27"/>
        <v>0</v>
      </c>
      <c r="BI143" s="196">
        <f t="shared" si="28"/>
        <v>0</v>
      </c>
      <c r="BJ143" s="100" t="s">
        <v>22</v>
      </c>
      <c r="BK143" s="196">
        <f t="shared" si="29"/>
        <v>0</v>
      </c>
      <c r="BL143" s="100" t="s">
        <v>280</v>
      </c>
      <c r="BM143" s="100" t="s">
        <v>369</v>
      </c>
    </row>
    <row r="144" spans="2:65" s="110" customFormat="1" ht="31.5" customHeight="1">
      <c r="B144" s="111"/>
      <c r="C144" s="188" t="s">
        <v>335</v>
      </c>
      <c r="D144" s="188" t="s">
        <v>156</v>
      </c>
      <c r="E144" s="189" t="s">
        <v>1308</v>
      </c>
      <c r="F144" s="316" t="s">
        <v>1309</v>
      </c>
      <c r="G144" s="316"/>
      <c r="H144" s="316"/>
      <c r="I144" s="316"/>
      <c r="J144" s="190" t="s">
        <v>477</v>
      </c>
      <c r="K144" s="191">
        <v>80</v>
      </c>
      <c r="L144" s="317"/>
      <c r="M144" s="317"/>
      <c r="N144" s="318">
        <f t="shared" si="20"/>
        <v>0</v>
      </c>
      <c r="O144" s="318"/>
      <c r="P144" s="318"/>
      <c r="Q144" s="318"/>
      <c r="R144" s="115"/>
      <c r="T144" s="192" t="s">
        <v>5</v>
      </c>
      <c r="U144" s="193" t="s">
        <v>41</v>
      </c>
      <c r="V144" s="194">
        <v>0</v>
      </c>
      <c r="W144" s="194">
        <f t="shared" si="21"/>
        <v>0</v>
      </c>
      <c r="X144" s="194">
        <v>0</v>
      </c>
      <c r="Y144" s="194">
        <f t="shared" si="22"/>
        <v>0</v>
      </c>
      <c r="Z144" s="194">
        <v>0</v>
      </c>
      <c r="AA144" s="195">
        <f t="shared" si="23"/>
        <v>0</v>
      </c>
      <c r="AR144" s="100" t="s">
        <v>280</v>
      </c>
      <c r="AT144" s="100" t="s">
        <v>156</v>
      </c>
      <c r="AU144" s="100" t="s">
        <v>124</v>
      </c>
      <c r="AY144" s="100" t="s">
        <v>155</v>
      </c>
      <c r="BE144" s="196">
        <f t="shared" si="24"/>
        <v>0</v>
      </c>
      <c r="BF144" s="196">
        <f t="shared" si="25"/>
        <v>0</v>
      </c>
      <c r="BG144" s="196">
        <f t="shared" si="26"/>
        <v>0</v>
      </c>
      <c r="BH144" s="196">
        <f t="shared" si="27"/>
        <v>0</v>
      </c>
      <c r="BI144" s="196">
        <f t="shared" si="28"/>
        <v>0</v>
      </c>
      <c r="BJ144" s="100" t="s">
        <v>22</v>
      </c>
      <c r="BK144" s="196">
        <f t="shared" si="29"/>
        <v>0</v>
      </c>
      <c r="BL144" s="100" t="s">
        <v>280</v>
      </c>
      <c r="BM144" s="100" t="s">
        <v>377</v>
      </c>
    </row>
    <row r="145" spans="2:65" s="110" customFormat="1" ht="31.5" customHeight="1">
      <c r="B145" s="111"/>
      <c r="C145" s="188" t="s">
        <v>341</v>
      </c>
      <c r="D145" s="188" t="s">
        <v>156</v>
      </c>
      <c r="E145" s="189" t="s">
        <v>1310</v>
      </c>
      <c r="F145" s="316" t="s">
        <v>1311</v>
      </c>
      <c r="G145" s="316"/>
      <c r="H145" s="316"/>
      <c r="I145" s="316"/>
      <c r="J145" s="190" t="s">
        <v>477</v>
      </c>
      <c r="K145" s="191">
        <v>60</v>
      </c>
      <c r="L145" s="317"/>
      <c r="M145" s="317"/>
      <c r="N145" s="318">
        <f t="shared" si="20"/>
        <v>0</v>
      </c>
      <c r="O145" s="318"/>
      <c r="P145" s="318"/>
      <c r="Q145" s="318"/>
      <c r="R145" s="115"/>
      <c r="T145" s="192" t="s">
        <v>5</v>
      </c>
      <c r="U145" s="193" t="s">
        <v>41</v>
      </c>
      <c r="V145" s="194">
        <v>0</v>
      </c>
      <c r="W145" s="194">
        <f t="shared" si="21"/>
        <v>0</v>
      </c>
      <c r="X145" s="194">
        <v>0</v>
      </c>
      <c r="Y145" s="194">
        <f t="shared" si="22"/>
        <v>0</v>
      </c>
      <c r="Z145" s="194">
        <v>0</v>
      </c>
      <c r="AA145" s="195">
        <f t="shared" si="23"/>
        <v>0</v>
      </c>
      <c r="AR145" s="100" t="s">
        <v>280</v>
      </c>
      <c r="AT145" s="100" t="s">
        <v>156</v>
      </c>
      <c r="AU145" s="100" t="s">
        <v>124</v>
      </c>
      <c r="AY145" s="100" t="s">
        <v>155</v>
      </c>
      <c r="BE145" s="196">
        <f t="shared" si="24"/>
        <v>0</v>
      </c>
      <c r="BF145" s="196">
        <f t="shared" si="25"/>
        <v>0</v>
      </c>
      <c r="BG145" s="196">
        <f t="shared" si="26"/>
        <v>0</v>
      </c>
      <c r="BH145" s="196">
        <f t="shared" si="27"/>
        <v>0</v>
      </c>
      <c r="BI145" s="196">
        <f t="shared" si="28"/>
        <v>0</v>
      </c>
      <c r="BJ145" s="100" t="s">
        <v>22</v>
      </c>
      <c r="BK145" s="196">
        <f t="shared" si="29"/>
        <v>0</v>
      </c>
      <c r="BL145" s="100" t="s">
        <v>280</v>
      </c>
      <c r="BM145" s="100" t="s">
        <v>388</v>
      </c>
    </row>
    <row r="146" spans="2:65" s="110" customFormat="1" ht="31.5" customHeight="1">
      <c r="B146" s="111"/>
      <c r="C146" s="188" t="s">
        <v>346</v>
      </c>
      <c r="D146" s="188" t="s">
        <v>156</v>
      </c>
      <c r="E146" s="189" t="s">
        <v>1312</v>
      </c>
      <c r="F146" s="316" t="s">
        <v>1313</v>
      </c>
      <c r="G146" s="316"/>
      <c r="H146" s="316"/>
      <c r="I146" s="316"/>
      <c r="J146" s="190" t="s">
        <v>477</v>
      </c>
      <c r="K146" s="191">
        <v>80</v>
      </c>
      <c r="L146" s="317"/>
      <c r="M146" s="317"/>
      <c r="N146" s="318">
        <f t="shared" si="20"/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0</v>
      </c>
      <c r="W146" s="194">
        <f t="shared" si="21"/>
        <v>0</v>
      </c>
      <c r="X146" s="194">
        <v>0</v>
      </c>
      <c r="Y146" s="194">
        <f t="shared" si="22"/>
        <v>0</v>
      </c>
      <c r="Z146" s="194">
        <v>0</v>
      </c>
      <c r="AA146" s="195">
        <f t="shared" si="23"/>
        <v>0</v>
      </c>
      <c r="AR146" s="100" t="s">
        <v>280</v>
      </c>
      <c r="AT146" s="100" t="s">
        <v>156</v>
      </c>
      <c r="AU146" s="100" t="s">
        <v>124</v>
      </c>
      <c r="AY146" s="100" t="s">
        <v>155</v>
      </c>
      <c r="BE146" s="196">
        <f t="shared" si="24"/>
        <v>0</v>
      </c>
      <c r="BF146" s="196">
        <f t="shared" si="25"/>
        <v>0</v>
      </c>
      <c r="BG146" s="196">
        <f t="shared" si="26"/>
        <v>0</v>
      </c>
      <c r="BH146" s="196">
        <f t="shared" si="27"/>
        <v>0</v>
      </c>
      <c r="BI146" s="196">
        <f t="shared" si="28"/>
        <v>0</v>
      </c>
      <c r="BJ146" s="100" t="s">
        <v>22</v>
      </c>
      <c r="BK146" s="196">
        <f t="shared" si="29"/>
        <v>0</v>
      </c>
      <c r="BL146" s="100" t="s">
        <v>280</v>
      </c>
      <c r="BM146" s="100" t="s">
        <v>398</v>
      </c>
    </row>
    <row r="147" spans="2:65" s="110" customFormat="1" ht="31.5" customHeight="1">
      <c r="B147" s="111"/>
      <c r="C147" s="188" t="s">
        <v>365</v>
      </c>
      <c r="D147" s="188" t="s">
        <v>156</v>
      </c>
      <c r="E147" s="189" t="s">
        <v>1314</v>
      </c>
      <c r="F147" s="316" t="s">
        <v>1315</v>
      </c>
      <c r="G147" s="316"/>
      <c r="H147" s="316"/>
      <c r="I147" s="316"/>
      <c r="J147" s="190" t="s">
        <v>477</v>
      </c>
      <c r="K147" s="191">
        <v>80</v>
      </c>
      <c r="L147" s="317"/>
      <c r="M147" s="317"/>
      <c r="N147" s="318">
        <f t="shared" si="20"/>
        <v>0</v>
      </c>
      <c r="O147" s="318"/>
      <c r="P147" s="318"/>
      <c r="Q147" s="318"/>
      <c r="R147" s="115"/>
      <c r="T147" s="192" t="s">
        <v>5</v>
      </c>
      <c r="U147" s="193" t="s">
        <v>41</v>
      </c>
      <c r="V147" s="194">
        <v>0</v>
      </c>
      <c r="W147" s="194">
        <f t="shared" si="21"/>
        <v>0</v>
      </c>
      <c r="X147" s="194">
        <v>0</v>
      </c>
      <c r="Y147" s="194">
        <f t="shared" si="22"/>
        <v>0</v>
      </c>
      <c r="Z147" s="194">
        <v>0</v>
      </c>
      <c r="AA147" s="195">
        <f t="shared" si="23"/>
        <v>0</v>
      </c>
      <c r="AR147" s="100" t="s">
        <v>280</v>
      </c>
      <c r="AT147" s="100" t="s">
        <v>156</v>
      </c>
      <c r="AU147" s="100" t="s">
        <v>124</v>
      </c>
      <c r="AY147" s="100" t="s">
        <v>155</v>
      </c>
      <c r="BE147" s="196">
        <f t="shared" si="24"/>
        <v>0</v>
      </c>
      <c r="BF147" s="196">
        <f t="shared" si="25"/>
        <v>0</v>
      </c>
      <c r="BG147" s="196">
        <f t="shared" si="26"/>
        <v>0</v>
      </c>
      <c r="BH147" s="196">
        <f t="shared" si="27"/>
        <v>0</v>
      </c>
      <c r="BI147" s="196">
        <f t="shared" si="28"/>
        <v>0</v>
      </c>
      <c r="BJ147" s="100" t="s">
        <v>22</v>
      </c>
      <c r="BK147" s="196">
        <f t="shared" si="29"/>
        <v>0</v>
      </c>
      <c r="BL147" s="100" t="s">
        <v>280</v>
      </c>
      <c r="BM147" s="100" t="s">
        <v>433</v>
      </c>
    </row>
    <row r="148" spans="2:65" s="110" customFormat="1" ht="31.5" customHeight="1">
      <c r="B148" s="111"/>
      <c r="C148" s="188" t="s">
        <v>369</v>
      </c>
      <c r="D148" s="188" t="s">
        <v>156</v>
      </c>
      <c r="E148" s="189" t="s">
        <v>1316</v>
      </c>
      <c r="F148" s="316" t="s">
        <v>1317</v>
      </c>
      <c r="G148" s="316"/>
      <c r="H148" s="316"/>
      <c r="I148" s="316"/>
      <c r="J148" s="190" t="s">
        <v>477</v>
      </c>
      <c r="K148" s="191">
        <v>70</v>
      </c>
      <c r="L148" s="317"/>
      <c r="M148" s="317"/>
      <c r="N148" s="318">
        <f t="shared" si="20"/>
        <v>0</v>
      </c>
      <c r="O148" s="318"/>
      <c r="P148" s="318"/>
      <c r="Q148" s="318"/>
      <c r="R148" s="115"/>
      <c r="T148" s="192" t="s">
        <v>5</v>
      </c>
      <c r="U148" s="193" t="s">
        <v>41</v>
      </c>
      <c r="V148" s="194">
        <v>0</v>
      </c>
      <c r="W148" s="194">
        <f t="shared" si="21"/>
        <v>0</v>
      </c>
      <c r="X148" s="194">
        <v>0</v>
      </c>
      <c r="Y148" s="194">
        <f t="shared" si="22"/>
        <v>0</v>
      </c>
      <c r="Z148" s="194">
        <v>0</v>
      </c>
      <c r="AA148" s="195">
        <f t="shared" si="23"/>
        <v>0</v>
      </c>
      <c r="AR148" s="100" t="s">
        <v>280</v>
      </c>
      <c r="AT148" s="100" t="s">
        <v>156</v>
      </c>
      <c r="AU148" s="100" t="s">
        <v>124</v>
      </c>
      <c r="AY148" s="100" t="s">
        <v>155</v>
      </c>
      <c r="BE148" s="196">
        <f t="shared" si="24"/>
        <v>0</v>
      </c>
      <c r="BF148" s="196">
        <f t="shared" si="25"/>
        <v>0</v>
      </c>
      <c r="BG148" s="196">
        <f t="shared" si="26"/>
        <v>0</v>
      </c>
      <c r="BH148" s="196">
        <f t="shared" si="27"/>
        <v>0</v>
      </c>
      <c r="BI148" s="196">
        <f t="shared" si="28"/>
        <v>0</v>
      </c>
      <c r="BJ148" s="100" t="s">
        <v>22</v>
      </c>
      <c r="BK148" s="196">
        <f t="shared" si="29"/>
        <v>0</v>
      </c>
      <c r="BL148" s="100" t="s">
        <v>280</v>
      </c>
      <c r="BM148" s="100" t="s">
        <v>443</v>
      </c>
    </row>
    <row r="149" spans="2:65" s="110" customFormat="1" ht="31.5" customHeight="1">
      <c r="B149" s="111"/>
      <c r="C149" s="188" t="s">
        <v>373</v>
      </c>
      <c r="D149" s="188" t="s">
        <v>156</v>
      </c>
      <c r="E149" s="189" t="s">
        <v>1318</v>
      </c>
      <c r="F149" s="316" t="s">
        <v>1319</v>
      </c>
      <c r="G149" s="316"/>
      <c r="H149" s="316"/>
      <c r="I149" s="316"/>
      <c r="J149" s="190" t="s">
        <v>477</v>
      </c>
      <c r="K149" s="191">
        <v>60</v>
      </c>
      <c r="L149" s="317"/>
      <c r="M149" s="317"/>
      <c r="N149" s="318">
        <f t="shared" si="20"/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</v>
      </c>
      <c r="W149" s="194">
        <f t="shared" si="21"/>
        <v>0</v>
      </c>
      <c r="X149" s="194">
        <v>0</v>
      </c>
      <c r="Y149" s="194">
        <f t="shared" si="22"/>
        <v>0</v>
      </c>
      <c r="Z149" s="194">
        <v>0</v>
      </c>
      <c r="AA149" s="195">
        <f t="shared" si="23"/>
        <v>0</v>
      </c>
      <c r="AR149" s="100" t="s">
        <v>280</v>
      </c>
      <c r="AT149" s="100" t="s">
        <v>156</v>
      </c>
      <c r="AU149" s="100" t="s">
        <v>124</v>
      </c>
      <c r="AY149" s="100" t="s">
        <v>155</v>
      </c>
      <c r="BE149" s="196">
        <f t="shared" si="24"/>
        <v>0</v>
      </c>
      <c r="BF149" s="196">
        <f t="shared" si="25"/>
        <v>0</v>
      </c>
      <c r="BG149" s="196">
        <f t="shared" si="26"/>
        <v>0</v>
      </c>
      <c r="BH149" s="196">
        <f t="shared" si="27"/>
        <v>0</v>
      </c>
      <c r="BI149" s="196">
        <f t="shared" si="28"/>
        <v>0</v>
      </c>
      <c r="BJ149" s="100" t="s">
        <v>22</v>
      </c>
      <c r="BK149" s="196">
        <f t="shared" si="29"/>
        <v>0</v>
      </c>
      <c r="BL149" s="100" t="s">
        <v>280</v>
      </c>
      <c r="BM149" s="100" t="s">
        <v>453</v>
      </c>
    </row>
    <row r="150" spans="2:65" s="110" customFormat="1" ht="31.5" customHeight="1">
      <c r="B150" s="111"/>
      <c r="C150" s="188" t="s">
        <v>377</v>
      </c>
      <c r="D150" s="188" t="s">
        <v>156</v>
      </c>
      <c r="E150" s="189" t="s">
        <v>1320</v>
      </c>
      <c r="F150" s="316" t="s">
        <v>1321</v>
      </c>
      <c r="G150" s="316"/>
      <c r="H150" s="316"/>
      <c r="I150" s="316"/>
      <c r="J150" s="190" t="s">
        <v>477</v>
      </c>
      <c r="K150" s="191">
        <v>50</v>
      </c>
      <c r="L150" s="317"/>
      <c r="M150" s="317"/>
      <c r="N150" s="318">
        <f t="shared" si="20"/>
        <v>0</v>
      </c>
      <c r="O150" s="318"/>
      <c r="P150" s="318"/>
      <c r="Q150" s="318"/>
      <c r="R150" s="115"/>
      <c r="T150" s="192" t="s">
        <v>5</v>
      </c>
      <c r="U150" s="193" t="s">
        <v>41</v>
      </c>
      <c r="V150" s="194">
        <v>0</v>
      </c>
      <c r="W150" s="194">
        <f t="shared" si="21"/>
        <v>0</v>
      </c>
      <c r="X150" s="194">
        <v>0</v>
      </c>
      <c r="Y150" s="194">
        <f t="shared" si="22"/>
        <v>0</v>
      </c>
      <c r="Z150" s="194">
        <v>0</v>
      </c>
      <c r="AA150" s="195">
        <f t="shared" si="23"/>
        <v>0</v>
      </c>
      <c r="AR150" s="100" t="s">
        <v>280</v>
      </c>
      <c r="AT150" s="100" t="s">
        <v>156</v>
      </c>
      <c r="AU150" s="100" t="s">
        <v>124</v>
      </c>
      <c r="AY150" s="100" t="s">
        <v>155</v>
      </c>
      <c r="BE150" s="196">
        <f t="shared" si="24"/>
        <v>0</v>
      </c>
      <c r="BF150" s="196">
        <f t="shared" si="25"/>
        <v>0</v>
      </c>
      <c r="BG150" s="196">
        <f t="shared" si="26"/>
        <v>0</v>
      </c>
      <c r="BH150" s="196">
        <f t="shared" si="27"/>
        <v>0</v>
      </c>
      <c r="BI150" s="196">
        <f t="shared" si="28"/>
        <v>0</v>
      </c>
      <c r="BJ150" s="100" t="s">
        <v>22</v>
      </c>
      <c r="BK150" s="196">
        <f t="shared" si="29"/>
        <v>0</v>
      </c>
      <c r="BL150" s="100" t="s">
        <v>280</v>
      </c>
      <c r="BM150" s="100" t="s">
        <v>462</v>
      </c>
    </row>
    <row r="151" spans="2:65" s="110" customFormat="1" ht="31.5" customHeight="1">
      <c r="B151" s="111"/>
      <c r="C151" s="188" t="s">
        <v>382</v>
      </c>
      <c r="D151" s="188" t="s">
        <v>156</v>
      </c>
      <c r="E151" s="189" t="s">
        <v>1322</v>
      </c>
      <c r="F151" s="316" t="s">
        <v>1323</v>
      </c>
      <c r="G151" s="316"/>
      <c r="H151" s="316"/>
      <c r="I151" s="316"/>
      <c r="J151" s="190" t="s">
        <v>477</v>
      </c>
      <c r="K151" s="191">
        <v>1500</v>
      </c>
      <c r="L151" s="317"/>
      <c r="M151" s="317"/>
      <c r="N151" s="318">
        <f t="shared" si="20"/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0</v>
      </c>
      <c r="W151" s="194">
        <f t="shared" si="21"/>
        <v>0</v>
      </c>
      <c r="X151" s="194">
        <v>0</v>
      </c>
      <c r="Y151" s="194">
        <f t="shared" si="22"/>
        <v>0</v>
      </c>
      <c r="Z151" s="194">
        <v>0</v>
      </c>
      <c r="AA151" s="195">
        <f t="shared" si="23"/>
        <v>0</v>
      </c>
      <c r="AR151" s="100" t="s">
        <v>280</v>
      </c>
      <c r="AT151" s="100" t="s">
        <v>156</v>
      </c>
      <c r="AU151" s="100" t="s">
        <v>124</v>
      </c>
      <c r="AY151" s="100" t="s">
        <v>155</v>
      </c>
      <c r="BE151" s="196">
        <f t="shared" si="24"/>
        <v>0</v>
      </c>
      <c r="BF151" s="196">
        <f t="shared" si="25"/>
        <v>0</v>
      </c>
      <c r="BG151" s="196">
        <f t="shared" si="26"/>
        <v>0</v>
      </c>
      <c r="BH151" s="196">
        <f t="shared" si="27"/>
        <v>0</v>
      </c>
      <c r="BI151" s="196">
        <f t="shared" si="28"/>
        <v>0</v>
      </c>
      <c r="BJ151" s="100" t="s">
        <v>22</v>
      </c>
      <c r="BK151" s="196">
        <f t="shared" si="29"/>
        <v>0</v>
      </c>
      <c r="BL151" s="100" t="s">
        <v>280</v>
      </c>
      <c r="BM151" s="100" t="s">
        <v>474</v>
      </c>
    </row>
    <row r="152" spans="2:65" s="110" customFormat="1" ht="22.5" customHeight="1">
      <c r="B152" s="111"/>
      <c r="C152" s="188" t="s">
        <v>388</v>
      </c>
      <c r="D152" s="188" t="s">
        <v>156</v>
      </c>
      <c r="E152" s="189" t="s">
        <v>1324</v>
      </c>
      <c r="F152" s="316" t="s">
        <v>1325</v>
      </c>
      <c r="G152" s="316"/>
      <c r="H152" s="316"/>
      <c r="I152" s="316"/>
      <c r="J152" s="190" t="s">
        <v>477</v>
      </c>
      <c r="K152" s="191">
        <v>115</v>
      </c>
      <c r="L152" s="317"/>
      <c r="M152" s="317"/>
      <c r="N152" s="318">
        <f t="shared" si="20"/>
        <v>0</v>
      </c>
      <c r="O152" s="318"/>
      <c r="P152" s="318"/>
      <c r="Q152" s="318"/>
      <c r="R152" s="115"/>
      <c r="T152" s="192" t="s">
        <v>5</v>
      </c>
      <c r="U152" s="193" t="s">
        <v>41</v>
      </c>
      <c r="V152" s="194">
        <v>0</v>
      </c>
      <c r="W152" s="194">
        <f t="shared" si="21"/>
        <v>0</v>
      </c>
      <c r="X152" s="194">
        <v>0</v>
      </c>
      <c r="Y152" s="194">
        <f t="shared" si="22"/>
        <v>0</v>
      </c>
      <c r="Z152" s="194">
        <v>0</v>
      </c>
      <c r="AA152" s="195">
        <f t="shared" si="23"/>
        <v>0</v>
      </c>
      <c r="AR152" s="100" t="s">
        <v>280</v>
      </c>
      <c r="AT152" s="100" t="s">
        <v>156</v>
      </c>
      <c r="AU152" s="100" t="s">
        <v>124</v>
      </c>
      <c r="AY152" s="100" t="s">
        <v>155</v>
      </c>
      <c r="BE152" s="196">
        <f t="shared" si="24"/>
        <v>0</v>
      </c>
      <c r="BF152" s="196">
        <f t="shared" si="25"/>
        <v>0</v>
      </c>
      <c r="BG152" s="196">
        <f t="shared" si="26"/>
        <v>0</v>
      </c>
      <c r="BH152" s="196">
        <f t="shared" si="27"/>
        <v>0</v>
      </c>
      <c r="BI152" s="196">
        <f t="shared" si="28"/>
        <v>0</v>
      </c>
      <c r="BJ152" s="100" t="s">
        <v>22</v>
      </c>
      <c r="BK152" s="196">
        <f t="shared" si="29"/>
        <v>0</v>
      </c>
      <c r="BL152" s="100" t="s">
        <v>280</v>
      </c>
      <c r="BM152" s="100" t="s">
        <v>485</v>
      </c>
    </row>
    <row r="153" spans="2:65" s="110" customFormat="1" ht="22.5" customHeight="1">
      <c r="B153" s="111"/>
      <c r="C153" s="188" t="s">
        <v>392</v>
      </c>
      <c r="D153" s="188" t="s">
        <v>156</v>
      </c>
      <c r="E153" s="189" t="s">
        <v>1326</v>
      </c>
      <c r="F153" s="316" t="s">
        <v>1327</v>
      </c>
      <c r="G153" s="316"/>
      <c r="H153" s="316"/>
      <c r="I153" s="316"/>
      <c r="J153" s="190" t="s">
        <v>477</v>
      </c>
      <c r="K153" s="191">
        <v>1900</v>
      </c>
      <c r="L153" s="317"/>
      <c r="M153" s="317"/>
      <c r="N153" s="318">
        <f t="shared" si="20"/>
        <v>0</v>
      </c>
      <c r="O153" s="318"/>
      <c r="P153" s="318"/>
      <c r="Q153" s="318"/>
      <c r="R153" s="115"/>
      <c r="T153" s="192" t="s">
        <v>5</v>
      </c>
      <c r="U153" s="193" t="s">
        <v>41</v>
      </c>
      <c r="V153" s="194">
        <v>0</v>
      </c>
      <c r="W153" s="194">
        <f t="shared" si="21"/>
        <v>0</v>
      </c>
      <c r="X153" s="194">
        <v>0</v>
      </c>
      <c r="Y153" s="194">
        <f t="shared" si="22"/>
        <v>0</v>
      </c>
      <c r="Z153" s="194">
        <v>0</v>
      </c>
      <c r="AA153" s="195">
        <f t="shared" si="23"/>
        <v>0</v>
      </c>
      <c r="AR153" s="100" t="s">
        <v>280</v>
      </c>
      <c r="AT153" s="100" t="s">
        <v>156</v>
      </c>
      <c r="AU153" s="100" t="s">
        <v>124</v>
      </c>
      <c r="AY153" s="100" t="s">
        <v>155</v>
      </c>
      <c r="BE153" s="196">
        <f t="shared" si="24"/>
        <v>0</v>
      </c>
      <c r="BF153" s="196">
        <f t="shared" si="25"/>
        <v>0</v>
      </c>
      <c r="BG153" s="196">
        <f t="shared" si="26"/>
        <v>0</v>
      </c>
      <c r="BH153" s="196">
        <f t="shared" si="27"/>
        <v>0</v>
      </c>
      <c r="BI153" s="196">
        <f t="shared" si="28"/>
        <v>0</v>
      </c>
      <c r="BJ153" s="100" t="s">
        <v>22</v>
      </c>
      <c r="BK153" s="196">
        <f t="shared" si="29"/>
        <v>0</v>
      </c>
      <c r="BL153" s="100" t="s">
        <v>280</v>
      </c>
      <c r="BM153" s="100" t="s">
        <v>496</v>
      </c>
    </row>
    <row r="154" spans="2:65" s="110" customFormat="1" ht="31.5" customHeight="1">
      <c r="B154" s="111"/>
      <c r="C154" s="188" t="s">
        <v>398</v>
      </c>
      <c r="D154" s="188" t="s">
        <v>156</v>
      </c>
      <c r="E154" s="189" t="s">
        <v>1328</v>
      </c>
      <c r="F154" s="316" t="s">
        <v>1329</v>
      </c>
      <c r="G154" s="316"/>
      <c r="H154" s="316"/>
      <c r="I154" s="316"/>
      <c r="J154" s="190" t="s">
        <v>622</v>
      </c>
      <c r="K154" s="191">
        <v>5282.15</v>
      </c>
      <c r="L154" s="317"/>
      <c r="M154" s="317"/>
      <c r="N154" s="318">
        <f t="shared" si="20"/>
        <v>0</v>
      </c>
      <c r="O154" s="318"/>
      <c r="P154" s="318"/>
      <c r="Q154" s="318"/>
      <c r="R154" s="115"/>
      <c r="T154" s="192" t="s">
        <v>5</v>
      </c>
      <c r="U154" s="193" t="s">
        <v>41</v>
      </c>
      <c r="V154" s="194">
        <v>0</v>
      </c>
      <c r="W154" s="194">
        <f t="shared" si="21"/>
        <v>0</v>
      </c>
      <c r="X154" s="194">
        <v>0</v>
      </c>
      <c r="Y154" s="194">
        <f t="shared" si="22"/>
        <v>0</v>
      </c>
      <c r="Z154" s="194">
        <v>0</v>
      </c>
      <c r="AA154" s="195">
        <f t="shared" si="23"/>
        <v>0</v>
      </c>
      <c r="AR154" s="100" t="s">
        <v>280</v>
      </c>
      <c r="AT154" s="100" t="s">
        <v>156</v>
      </c>
      <c r="AU154" s="100" t="s">
        <v>124</v>
      </c>
      <c r="AY154" s="100" t="s">
        <v>155</v>
      </c>
      <c r="BE154" s="196">
        <f t="shared" si="24"/>
        <v>0</v>
      </c>
      <c r="BF154" s="196">
        <f t="shared" si="25"/>
        <v>0</v>
      </c>
      <c r="BG154" s="196">
        <f t="shared" si="26"/>
        <v>0</v>
      </c>
      <c r="BH154" s="196">
        <f t="shared" si="27"/>
        <v>0</v>
      </c>
      <c r="BI154" s="196">
        <f t="shared" si="28"/>
        <v>0</v>
      </c>
      <c r="BJ154" s="100" t="s">
        <v>22</v>
      </c>
      <c r="BK154" s="196">
        <f t="shared" si="29"/>
        <v>0</v>
      </c>
      <c r="BL154" s="100" t="s">
        <v>280</v>
      </c>
      <c r="BM154" s="100" t="s">
        <v>1330</v>
      </c>
    </row>
    <row r="155" spans="2:63" s="180" customFormat="1" ht="29.85" customHeight="1">
      <c r="B155" s="176"/>
      <c r="C155" s="177"/>
      <c r="D155" s="187" t="s">
        <v>1257</v>
      </c>
      <c r="E155" s="187"/>
      <c r="F155" s="187"/>
      <c r="G155" s="187"/>
      <c r="H155" s="187"/>
      <c r="I155" s="187"/>
      <c r="J155" s="187"/>
      <c r="K155" s="187"/>
      <c r="L155" s="200"/>
      <c r="M155" s="200"/>
      <c r="N155" s="314">
        <f>BK155</f>
        <v>0</v>
      </c>
      <c r="O155" s="315"/>
      <c r="P155" s="315"/>
      <c r="Q155" s="315"/>
      <c r="R155" s="179"/>
      <c r="T155" s="181"/>
      <c r="U155" s="177"/>
      <c r="V155" s="177"/>
      <c r="W155" s="182">
        <f>SUM(W156:W174)</f>
        <v>0</v>
      </c>
      <c r="X155" s="177"/>
      <c r="Y155" s="182">
        <f>SUM(Y156:Y174)</f>
        <v>0</v>
      </c>
      <c r="Z155" s="177"/>
      <c r="AA155" s="183">
        <f>SUM(AA156:AA174)</f>
        <v>0</v>
      </c>
      <c r="AR155" s="184" t="s">
        <v>124</v>
      </c>
      <c r="AT155" s="185" t="s">
        <v>75</v>
      </c>
      <c r="AU155" s="185" t="s">
        <v>22</v>
      </c>
      <c r="AY155" s="184" t="s">
        <v>155</v>
      </c>
      <c r="BK155" s="186">
        <f>SUM(BK156:BK174)</f>
        <v>0</v>
      </c>
    </row>
    <row r="156" spans="2:65" s="110" customFormat="1" ht="22.5" customHeight="1">
      <c r="B156" s="111"/>
      <c r="C156" s="188" t="s">
        <v>427</v>
      </c>
      <c r="D156" s="188" t="s">
        <v>156</v>
      </c>
      <c r="E156" s="189" t="s">
        <v>1331</v>
      </c>
      <c r="F156" s="316" t="s">
        <v>1332</v>
      </c>
      <c r="G156" s="316"/>
      <c r="H156" s="316"/>
      <c r="I156" s="316"/>
      <c r="J156" s="190" t="s">
        <v>1278</v>
      </c>
      <c r="K156" s="191">
        <v>8</v>
      </c>
      <c r="L156" s="317"/>
      <c r="M156" s="317"/>
      <c r="N156" s="318">
        <f aca="true" t="shared" si="30" ref="N156:N174">ROUND(L156*K156,2)</f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</v>
      </c>
      <c r="W156" s="194">
        <f aca="true" t="shared" si="31" ref="W156:W174">V156*K156</f>
        <v>0</v>
      </c>
      <c r="X156" s="194">
        <v>0</v>
      </c>
      <c r="Y156" s="194">
        <f aca="true" t="shared" si="32" ref="Y156:Y174">X156*K156</f>
        <v>0</v>
      </c>
      <c r="Z156" s="194">
        <v>0</v>
      </c>
      <c r="AA156" s="195">
        <f aca="true" t="shared" si="33" ref="AA156:AA174">Z156*K156</f>
        <v>0</v>
      </c>
      <c r="AR156" s="100" t="s">
        <v>280</v>
      </c>
      <c r="AT156" s="100" t="s">
        <v>156</v>
      </c>
      <c r="AU156" s="100" t="s">
        <v>124</v>
      </c>
      <c r="AY156" s="100" t="s">
        <v>155</v>
      </c>
      <c r="BE156" s="196">
        <f aca="true" t="shared" si="34" ref="BE156:BE174">IF(U156="základní",N156,0)</f>
        <v>0</v>
      </c>
      <c r="BF156" s="196">
        <f aca="true" t="shared" si="35" ref="BF156:BF174">IF(U156="snížená",N156,0)</f>
        <v>0</v>
      </c>
      <c r="BG156" s="196">
        <f aca="true" t="shared" si="36" ref="BG156:BG174">IF(U156="zákl. přenesená",N156,0)</f>
        <v>0</v>
      </c>
      <c r="BH156" s="196">
        <f aca="true" t="shared" si="37" ref="BH156:BH174">IF(U156="sníž. přenesená",N156,0)</f>
        <v>0</v>
      </c>
      <c r="BI156" s="196">
        <f aca="true" t="shared" si="38" ref="BI156:BI174">IF(U156="nulová",N156,0)</f>
        <v>0</v>
      </c>
      <c r="BJ156" s="100" t="s">
        <v>22</v>
      </c>
      <c r="BK156" s="196">
        <f aca="true" t="shared" si="39" ref="BK156:BK174">ROUND(L156*K156,2)</f>
        <v>0</v>
      </c>
      <c r="BL156" s="100" t="s">
        <v>280</v>
      </c>
      <c r="BM156" s="100" t="s">
        <v>508</v>
      </c>
    </row>
    <row r="157" spans="2:65" s="110" customFormat="1" ht="22.5" customHeight="1">
      <c r="B157" s="111"/>
      <c r="C157" s="188" t="s">
        <v>433</v>
      </c>
      <c r="D157" s="188" t="s">
        <v>156</v>
      </c>
      <c r="E157" s="189" t="s">
        <v>1333</v>
      </c>
      <c r="F157" s="316" t="s">
        <v>1334</v>
      </c>
      <c r="G157" s="316"/>
      <c r="H157" s="316"/>
      <c r="I157" s="316"/>
      <c r="J157" s="190" t="s">
        <v>1278</v>
      </c>
      <c r="K157" s="191">
        <v>1</v>
      </c>
      <c r="L157" s="317"/>
      <c r="M157" s="317"/>
      <c r="N157" s="318">
        <f t="shared" si="30"/>
        <v>0</v>
      </c>
      <c r="O157" s="318"/>
      <c r="P157" s="318"/>
      <c r="Q157" s="318"/>
      <c r="R157" s="115"/>
      <c r="T157" s="192" t="s">
        <v>5</v>
      </c>
      <c r="U157" s="193" t="s">
        <v>41</v>
      </c>
      <c r="V157" s="194">
        <v>0</v>
      </c>
      <c r="W157" s="194">
        <f t="shared" si="31"/>
        <v>0</v>
      </c>
      <c r="X157" s="194">
        <v>0</v>
      </c>
      <c r="Y157" s="194">
        <f t="shared" si="32"/>
        <v>0</v>
      </c>
      <c r="Z157" s="194">
        <v>0</v>
      </c>
      <c r="AA157" s="195">
        <f t="shared" si="33"/>
        <v>0</v>
      </c>
      <c r="AR157" s="100" t="s">
        <v>280</v>
      </c>
      <c r="AT157" s="100" t="s">
        <v>156</v>
      </c>
      <c r="AU157" s="100" t="s">
        <v>124</v>
      </c>
      <c r="AY157" s="100" t="s">
        <v>155</v>
      </c>
      <c r="BE157" s="196">
        <f t="shared" si="34"/>
        <v>0</v>
      </c>
      <c r="BF157" s="196">
        <f t="shared" si="35"/>
        <v>0</v>
      </c>
      <c r="BG157" s="196">
        <f t="shared" si="36"/>
        <v>0</v>
      </c>
      <c r="BH157" s="196">
        <f t="shared" si="37"/>
        <v>0</v>
      </c>
      <c r="BI157" s="196">
        <f t="shared" si="38"/>
        <v>0</v>
      </c>
      <c r="BJ157" s="100" t="s">
        <v>22</v>
      </c>
      <c r="BK157" s="196">
        <f t="shared" si="39"/>
        <v>0</v>
      </c>
      <c r="BL157" s="100" t="s">
        <v>280</v>
      </c>
      <c r="BM157" s="100" t="s">
        <v>520</v>
      </c>
    </row>
    <row r="158" spans="2:65" s="110" customFormat="1" ht="31.5" customHeight="1">
      <c r="B158" s="111"/>
      <c r="C158" s="188" t="s">
        <v>439</v>
      </c>
      <c r="D158" s="188" t="s">
        <v>156</v>
      </c>
      <c r="E158" s="189" t="s">
        <v>1335</v>
      </c>
      <c r="F158" s="316" t="s">
        <v>1336</v>
      </c>
      <c r="G158" s="316"/>
      <c r="H158" s="316"/>
      <c r="I158" s="316"/>
      <c r="J158" s="190" t="s">
        <v>1278</v>
      </c>
      <c r="K158" s="191">
        <v>1</v>
      </c>
      <c r="L158" s="317"/>
      <c r="M158" s="317"/>
      <c r="N158" s="318">
        <f t="shared" si="30"/>
        <v>0</v>
      </c>
      <c r="O158" s="318"/>
      <c r="P158" s="318"/>
      <c r="Q158" s="318"/>
      <c r="R158" s="115"/>
      <c r="T158" s="192" t="s">
        <v>5</v>
      </c>
      <c r="U158" s="193" t="s">
        <v>41</v>
      </c>
      <c r="V158" s="194">
        <v>0</v>
      </c>
      <c r="W158" s="194">
        <f t="shared" si="31"/>
        <v>0</v>
      </c>
      <c r="X158" s="194">
        <v>0</v>
      </c>
      <c r="Y158" s="194">
        <f t="shared" si="32"/>
        <v>0</v>
      </c>
      <c r="Z158" s="194">
        <v>0</v>
      </c>
      <c r="AA158" s="195">
        <f t="shared" si="33"/>
        <v>0</v>
      </c>
      <c r="AR158" s="100" t="s">
        <v>280</v>
      </c>
      <c r="AT158" s="100" t="s">
        <v>156</v>
      </c>
      <c r="AU158" s="100" t="s">
        <v>124</v>
      </c>
      <c r="AY158" s="100" t="s">
        <v>155</v>
      </c>
      <c r="BE158" s="196">
        <f t="shared" si="34"/>
        <v>0</v>
      </c>
      <c r="BF158" s="196">
        <f t="shared" si="35"/>
        <v>0</v>
      </c>
      <c r="BG158" s="196">
        <f t="shared" si="36"/>
        <v>0</v>
      </c>
      <c r="BH158" s="196">
        <f t="shared" si="37"/>
        <v>0</v>
      </c>
      <c r="BI158" s="196">
        <f t="shared" si="38"/>
        <v>0</v>
      </c>
      <c r="BJ158" s="100" t="s">
        <v>22</v>
      </c>
      <c r="BK158" s="196">
        <f t="shared" si="39"/>
        <v>0</v>
      </c>
      <c r="BL158" s="100" t="s">
        <v>280</v>
      </c>
      <c r="BM158" s="100" t="s">
        <v>530</v>
      </c>
    </row>
    <row r="159" spans="2:65" s="110" customFormat="1" ht="22.5" customHeight="1">
      <c r="B159" s="111"/>
      <c r="C159" s="188" t="s">
        <v>443</v>
      </c>
      <c r="D159" s="188" t="s">
        <v>156</v>
      </c>
      <c r="E159" s="189" t="s">
        <v>1337</v>
      </c>
      <c r="F159" s="316" t="s">
        <v>1338</v>
      </c>
      <c r="G159" s="316"/>
      <c r="H159" s="316"/>
      <c r="I159" s="316"/>
      <c r="J159" s="190" t="s">
        <v>1278</v>
      </c>
      <c r="K159" s="191">
        <v>26</v>
      </c>
      <c r="L159" s="317"/>
      <c r="M159" s="317"/>
      <c r="N159" s="318">
        <f t="shared" si="30"/>
        <v>0</v>
      </c>
      <c r="O159" s="318"/>
      <c r="P159" s="318"/>
      <c r="Q159" s="318"/>
      <c r="R159" s="115"/>
      <c r="T159" s="192" t="s">
        <v>5</v>
      </c>
      <c r="U159" s="193" t="s">
        <v>41</v>
      </c>
      <c r="V159" s="194">
        <v>0</v>
      </c>
      <c r="W159" s="194">
        <f t="shared" si="31"/>
        <v>0</v>
      </c>
      <c r="X159" s="194">
        <v>0</v>
      </c>
      <c r="Y159" s="194">
        <f t="shared" si="32"/>
        <v>0</v>
      </c>
      <c r="Z159" s="194">
        <v>0</v>
      </c>
      <c r="AA159" s="195">
        <f t="shared" si="33"/>
        <v>0</v>
      </c>
      <c r="AR159" s="100" t="s">
        <v>280</v>
      </c>
      <c r="AT159" s="100" t="s">
        <v>156</v>
      </c>
      <c r="AU159" s="100" t="s">
        <v>124</v>
      </c>
      <c r="AY159" s="100" t="s">
        <v>155</v>
      </c>
      <c r="BE159" s="196">
        <f t="shared" si="34"/>
        <v>0</v>
      </c>
      <c r="BF159" s="196">
        <f t="shared" si="35"/>
        <v>0</v>
      </c>
      <c r="BG159" s="196">
        <f t="shared" si="36"/>
        <v>0</v>
      </c>
      <c r="BH159" s="196">
        <f t="shared" si="37"/>
        <v>0</v>
      </c>
      <c r="BI159" s="196">
        <f t="shared" si="38"/>
        <v>0</v>
      </c>
      <c r="BJ159" s="100" t="s">
        <v>22</v>
      </c>
      <c r="BK159" s="196">
        <f t="shared" si="39"/>
        <v>0</v>
      </c>
      <c r="BL159" s="100" t="s">
        <v>280</v>
      </c>
      <c r="BM159" s="100" t="s">
        <v>543</v>
      </c>
    </row>
    <row r="160" spans="2:65" s="110" customFormat="1" ht="31.5" customHeight="1">
      <c r="B160" s="111"/>
      <c r="C160" s="188" t="s">
        <v>448</v>
      </c>
      <c r="D160" s="188" t="s">
        <v>156</v>
      </c>
      <c r="E160" s="189" t="s">
        <v>1339</v>
      </c>
      <c r="F160" s="316" t="s">
        <v>1340</v>
      </c>
      <c r="G160" s="316"/>
      <c r="H160" s="316"/>
      <c r="I160" s="316"/>
      <c r="J160" s="190" t="s">
        <v>1278</v>
      </c>
      <c r="K160" s="191">
        <v>12</v>
      </c>
      <c r="L160" s="317"/>
      <c r="M160" s="317"/>
      <c r="N160" s="318">
        <f t="shared" si="30"/>
        <v>0</v>
      </c>
      <c r="O160" s="318"/>
      <c r="P160" s="318"/>
      <c r="Q160" s="318"/>
      <c r="R160" s="115"/>
      <c r="T160" s="192" t="s">
        <v>5</v>
      </c>
      <c r="U160" s="193" t="s">
        <v>41</v>
      </c>
      <c r="V160" s="194">
        <v>0</v>
      </c>
      <c r="W160" s="194">
        <f t="shared" si="31"/>
        <v>0</v>
      </c>
      <c r="X160" s="194">
        <v>0</v>
      </c>
      <c r="Y160" s="194">
        <f t="shared" si="32"/>
        <v>0</v>
      </c>
      <c r="Z160" s="194">
        <v>0</v>
      </c>
      <c r="AA160" s="195">
        <f t="shared" si="33"/>
        <v>0</v>
      </c>
      <c r="AR160" s="100" t="s">
        <v>280</v>
      </c>
      <c r="AT160" s="100" t="s">
        <v>156</v>
      </c>
      <c r="AU160" s="100" t="s">
        <v>124</v>
      </c>
      <c r="AY160" s="100" t="s">
        <v>155</v>
      </c>
      <c r="BE160" s="196">
        <f t="shared" si="34"/>
        <v>0</v>
      </c>
      <c r="BF160" s="196">
        <f t="shared" si="35"/>
        <v>0</v>
      </c>
      <c r="BG160" s="196">
        <f t="shared" si="36"/>
        <v>0</v>
      </c>
      <c r="BH160" s="196">
        <f t="shared" si="37"/>
        <v>0</v>
      </c>
      <c r="BI160" s="196">
        <f t="shared" si="38"/>
        <v>0</v>
      </c>
      <c r="BJ160" s="100" t="s">
        <v>22</v>
      </c>
      <c r="BK160" s="196">
        <f t="shared" si="39"/>
        <v>0</v>
      </c>
      <c r="BL160" s="100" t="s">
        <v>280</v>
      </c>
      <c r="BM160" s="100" t="s">
        <v>554</v>
      </c>
    </row>
    <row r="161" spans="2:65" s="110" customFormat="1" ht="22.5" customHeight="1">
      <c r="B161" s="111"/>
      <c r="C161" s="188" t="s">
        <v>453</v>
      </c>
      <c r="D161" s="188" t="s">
        <v>156</v>
      </c>
      <c r="E161" s="189" t="s">
        <v>1341</v>
      </c>
      <c r="F161" s="316" t="s">
        <v>1342</v>
      </c>
      <c r="G161" s="316"/>
      <c r="H161" s="316"/>
      <c r="I161" s="316"/>
      <c r="J161" s="190" t="s">
        <v>1278</v>
      </c>
      <c r="K161" s="191">
        <v>1</v>
      </c>
      <c r="L161" s="317"/>
      <c r="M161" s="317"/>
      <c r="N161" s="318">
        <f t="shared" si="30"/>
        <v>0</v>
      </c>
      <c r="O161" s="318"/>
      <c r="P161" s="318"/>
      <c r="Q161" s="318"/>
      <c r="R161" s="115"/>
      <c r="T161" s="192" t="s">
        <v>5</v>
      </c>
      <c r="U161" s="193" t="s">
        <v>41</v>
      </c>
      <c r="V161" s="194">
        <v>0</v>
      </c>
      <c r="W161" s="194">
        <f t="shared" si="31"/>
        <v>0</v>
      </c>
      <c r="X161" s="194">
        <v>0</v>
      </c>
      <c r="Y161" s="194">
        <f t="shared" si="32"/>
        <v>0</v>
      </c>
      <c r="Z161" s="194">
        <v>0</v>
      </c>
      <c r="AA161" s="195">
        <f t="shared" si="33"/>
        <v>0</v>
      </c>
      <c r="AR161" s="100" t="s">
        <v>280</v>
      </c>
      <c r="AT161" s="100" t="s">
        <v>156</v>
      </c>
      <c r="AU161" s="100" t="s">
        <v>124</v>
      </c>
      <c r="AY161" s="100" t="s">
        <v>155</v>
      </c>
      <c r="BE161" s="196">
        <f t="shared" si="34"/>
        <v>0</v>
      </c>
      <c r="BF161" s="196">
        <f t="shared" si="35"/>
        <v>0</v>
      </c>
      <c r="BG161" s="196">
        <f t="shared" si="36"/>
        <v>0</v>
      </c>
      <c r="BH161" s="196">
        <f t="shared" si="37"/>
        <v>0</v>
      </c>
      <c r="BI161" s="196">
        <f t="shared" si="38"/>
        <v>0</v>
      </c>
      <c r="BJ161" s="100" t="s">
        <v>22</v>
      </c>
      <c r="BK161" s="196">
        <f t="shared" si="39"/>
        <v>0</v>
      </c>
      <c r="BL161" s="100" t="s">
        <v>280</v>
      </c>
      <c r="BM161" s="100" t="s">
        <v>564</v>
      </c>
    </row>
    <row r="162" spans="2:65" s="110" customFormat="1" ht="31.5" customHeight="1">
      <c r="B162" s="111"/>
      <c r="C162" s="188" t="s">
        <v>457</v>
      </c>
      <c r="D162" s="188" t="s">
        <v>156</v>
      </c>
      <c r="E162" s="189" t="s">
        <v>1343</v>
      </c>
      <c r="F162" s="316" t="s">
        <v>1344</v>
      </c>
      <c r="G162" s="316"/>
      <c r="H162" s="316"/>
      <c r="I162" s="316"/>
      <c r="J162" s="190" t="s">
        <v>1278</v>
      </c>
      <c r="K162" s="191">
        <v>269</v>
      </c>
      <c r="L162" s="317"/>
      <c r="M162" s="317"/>
      <c r="N162" s="318">
        <f t="shared" si="30"/>
        <v>0</v>
      </c>
      <c r="O162" s="318"/>
      <c r="P162" s="318"/>
      <c r="Q162" s="318"/>
      <c r="R162" s="115"/>
      <c r="T162" s="192" t="s">
        <v>5</v>
      </c>
      <c r="U162" s="193" t="s">
        <v>41</v>
      </c>
      <c r="V162" s="194">
        <v>0</v>
      </c>
      <c r="W162" s="194">
        <f t="shared" si="31"/>
        <v>0</v>
      </c>
      <c r="X162" s="194">
        <v>0</v>
      </c>
      <c r="Y162" s="194">
        <f t="shared" si="32"/>
        <v>0</v>
      </c>
      <c r="Z162" s="194">
        <v>0</v>
      </c>
      <c r="AA162" s="195">
        <f t="shared" si="33"/>
        <v>0</v>
      </c>
      <c r="AR162" s="100" t="s">
        <v>280</v>
      </c>
      <c r="AT162" s="100" t="s">
        <v>156</v>
      </c>
      <c r="AU162" s="100" t="s">
        <v>124</v>
      </c>
      <c r="AY162" s="100" t="s">
        <v>155</v>
      </c>
      <c r="BE162" s="196">
        <f t="shared" si="34"/>
        <v>0</v>
      </c>
      <c r="BF162" s="196">
        <f t="shared" si="35"/>
        <v>0</v>
      </c>
      <c r="BG162" s="196">
        <f t="shared" si="36"/>
        <v>0</v>
      </c>
      <c r="BH162" s="196">
        <f t="shared" si="37"/>
        <v>0</v>
      </c>
      <c r="BI162" s="196">
        <f t="shared" si="38"/>
        <v>0</v>
      </c>
      <c r="BJ162" s="100" t="s">
        <v>22</v>
      </c>
      <c r="BK162" s="196">
        <f t="shared" si="39"/>
        <v>0</v>
      </c>
      <c r="BL162" s="100" t="s">
        <v>280</v>
      </c>
      <c r="BM162" s="100" t="s">
        <v>572</v>
      </c>
    </row>
    <row r="163" spans="2:65" s="110" customFormat="1" ht="31.5" customHeight="1">
      <c r="B163" s="111"/>
      <c r="C163" s="188" t="s">
        <v>462</v>
      </c>
      <c r="D163" s="188" t="s">
        <v>156</v>
      </c>
      <c r="E163" s="189" t="s">
        <v>1345</v>
      </c>
      <c r="F163" s="316" t="s">
        <v>1346</v>
      </c>
      <c r="G163" s="316"/>
      <c r="H163" s="316"/>
      <c r="I163" s="316"/>
      <c r="J163" s="190" t="s">
        <v>1278</v>
      </c>
      <c r="K163" s="191">
        <v>24</v>
      </c>
      <c r="L163" s="317"/>
      <c r="M163" s="317"/>
      <c r="N163" s="318">
        <f t="shared" si="30"/>
        <v>0</v>
      </c>
      <c r="O163" s="318"/>
      <c r="P163" s="318"/>
      <c r="Q163" s="318"/>
      <c r="R163" s="115"/>
      <c r="T163" s="192" t="s">
        <v>5</v>
      </c>
      <c r="U163" s="193" t="s">
        <v>41</v>
      </c>
      <c r="V163" s="194">
        <v>0</v>
      </c>
      <c r="W163" s="194">
        <f t="shared" si="31"/>
        <v>0</v>
      </c>
      <c r="X163" s="194">
        <v>0</v>
      </c>
      <c r="Y163" s="194">
        <f t="shared" si="32"/>
        <v>0</v>
      </c>
      <c r="Z163" s="194">
        <v>0</v>
      </c>
      <c r="AA163" s="195">
        <f t="shared" si="33"/>
        <v>0</v>
      </c>
      <c r="AR163" s="100" t="s">
        <v>280</v>
      </c>
      <c r="AT163" s="100" t="s">
        <v>156</v>
      </c>
      <c r="AU163" s="100" t="s">
        <v>124</v>
      </c>
      <c r="AY163" s="100" t="s">
        <v>155</v>
      </c>
      <c r="BE163" s="196">
        <f t="shared" si="34"/>
        <v>0</v>
      </c>
      <c r="BF163" s="196">
        <f t="shared" si="35"/>
        <v>0</v>
      </c>
      <c r="BG163" s="196">
        <f t="shared" si="36"/>
        <v>0</v>
      </c>
      <c r="BH163" s="196">
        <f t="shared" si="37"/>
        <v>0</v>
      </c>
      <c r="BI163" s="196">
        <f t="shared" si="38"/>
        <v>0</v>
      </c>
      <c r="BJ163" s="100" t="s">
        <v>22</v>
      </c>
      <c r="BK163" s="196">
        <f t="shared" si="39"/>
        <v>0</v>
      </c>
      <c r="BL163" s="100" t="s">
        <v>280</v>
      </c>
      <c r="BM163" s="100" t="s">
        <v>582</v>
      </c>
    </row>
    <row r="164" spans="2:65" s="110" customFormat="1" ht="31.5" customHeight="1">
      <c r="B164" s="111"/>
      <c r="C164" s="188" t="s">
        <v>468</v>
      </c>
      <c r="D164" s="188" t="s">
        <v>156</v>
      </c>
      <c r="E164" s="189" t="s">
        <v>1347</v>
      </c>
      <c r="F164" s="316" t="s">
        <v>1348</v>
      </c>
      <c r="G164" s="316"/>
      <c r="H164" s="316"/>
      <c r="I164" s="316"/>
      <c r="J164" s="190" t="s">
        <v>1278</v>
      </c>
      <c r="K164" s="191">
        <v>158</v>
      </c>
      <c r="L164" s="317"/>
      <c r="M164" s="317"/>
      <c r="N164" s="318">
        <f t="shared" si="30"/>
        <v>0</v>
      </c>
      <c r="O164" s="318"/>
      <c r="P164" s="318"/>
      <c r="Q164" s="318"/>
      <c r="R164" s="115"/>
      <c r="T164" s="192" t="s">
        <v>5</v>
      </c>
      <c r="U164" s="193" t="s">
        <v>41</v>
      </c>
      <c r="V164" s="194">
        <v>0</v>
      </c>
      <c r="W164" s="194">
        <f t="shared" si="31"/>
        <v>0</v>
      </c>
      <c r="X164" s="194">
        <v>0</v>
      </c>
      <c r="Y164" s="194">
        <f t="shared" si="32"/>
        <v>0</v>
      </c>
      <c r="Z164" s="194">
        <v>0</v>
      </c>
      <c r="AA164" s="195">
        <f t="shared" si="33"/>
        <v>0</v>
      </c>
      <c r="AR164" s="100" t="s">
        <v>280</v>
      </c>
      <c r="AT164" s="100" t="s">
        <v>156</v>
      </c>
      <c r="AU164" s="100" t="s">
        <v>124</v>
      </c>
      <c r="AY164" s="100" t="s">
        <v>155</v>
      </c>
      <c r="BE164" s="196">
        <f t="shared" si="34"/>
        <v>0</v>
      </c>
      <c r="BF164" s="196">
        <f t="shared" si="35"/>
        <v>0</v>
      </c>
      <c r="BG164" s="196">
        <f t="shared" si="36"/>
        <v>0</v>
      </c>
      <c r="BH164" s="196">
        <f t="shared" si="37"/>
        <v>0</v>
      </c>
      <c r="BI164" s="196">
        <f t="shared" si="38"/>
        <v>0</v>
      </c>
      <c r="BJ164" s="100" t="s">
        <v>22</v>
      </c>
      <c r="BK164" s="196">
        <f t="shared" si="39"/>
        <v>0</v>
      </c>
      <c r="BL164" s="100" t="s">
        <v>280</v>
      </c>
      <c r="BM164" s="100" t="s">
        <v>590</v>
      </c>
    </row>
    <row r="165" spans="2:65" s="110" customFormat="1" ht="31.5" customHeight="1">
      <c r="B165" s="111"/>
      <c r="C165" s="188" t="s">
        <v>474</v>
      </c>
      <c r="D165" s="188" t="s">
        <v>156</v>
      </c>
      <c r="E165" s="189" t="s">
        <v>1349</v>
      </c>
      <c r="F165" s="316" t="s">
        <v>1350</v>
      </c>
      <c r="G165" s="316"/>
      <c r="H165" s="316"/>
      <c r="I165" s="316"/>
      <c r="J165" s="190" t="s">
        <v>1278</v>
      </c>
      <c r="K165" s="191">
        <v>100</v>
      </c>
      <c r="L165" s="317"/>
      <c r="M165" s="317"/>
      <c r="N165" s="318">
        <f t="shared" si="30"/>
        <v>0</v>
      </c>
      <c r="O165" s="318"/>
      <c r="P165" s="318"/>
      <c r="Q165" s="318"/>
      <c r="R165" s="115"/>
      <c r="T165" s="192" t="s">
        <v>5</v>
      </c>
      <c r="U165" s="193" t="s">
        <v>41</v>
      </c>
      <c r="V165" s="194">
        <v>0</v>
      </c>
      <c r="W165" s="194">
        <f t="shared" si="31"/>
        <v>0</v>
      </c>
      <c r="X165" s="194">
        <v>0</v>
      </c>
      <c r="Y165" s="194">
        <f t="shared" si="32"/>
        <v>0</v>
      </c>
      <c r="Z165" s="194">
        <v>0</v>
      </c>
      <c r="AA165" s="195">
        <f t="shared" si="33"/>
        <v>0</v>
      </c>
      <c r="AR165" s="100" t="s">
        <v>280</v>
      </c>
      <c r="AT165" s="100" t="s">
        <v>156</v>
      </c>
      <c r="AU165" s="100" t="s">
        <v>124</v>
      </c>
      <c r="AY165" s="100" t="s">
        <v>155</v>
      </c>
      <c r="BE165" s="196">
        <f t="shared" si="34"/>
        <v>0</v>
      </c>
      <c r="BF165" s="196">
        <f t="shared" si="35"/>
        <v>0</v>
      </c>
      <c r="BG165" s="196">
        <f t="shared" si="36"/>
        <v>0</v>
      </c>
      <c r="BH165" s="196">
        <f t="shared" si="37"/>
        <v>0</v>
      </c>
      <c r="BI165" s="196">
        <f t="shared" si="38"/>
        <v>0</v>
      </c>
      <c r="BJ165" s="100" t="s">
        <v>22</v>
      </c>
      <c r="BK165" s="196">
        <f t="shared" si="39"/>
        <v>0</v>
      </c>
      <c r="BL165" s="100" t="s">
        <v>280</v>
      </c>
      <c r="BM165" s="100" t="s">
        <v>599</v>
      </c>
    </row>
    <row r="166" spans="2:65" s="110" customFormat="1" ht="22.5" customHeight="1">
      <c r="B166" s="111"/>
      <c r="C166" s="188" t="s">
        <v>481</v>
      </c>
      <c r="D166" s="188" t="s">
        <v>156</v>
      </c>
      <c r="E166" s="189" t="s">
        <v>1351</v>
      </c>
      <c r="F166" s="316" t="s">
        <v>1352</v>
      </c>
      <c r="G166" s="316"/>
      <c r="H166" s="316"/>
      <c r="I166" s="316"/>
      <c r="J166" s="190" t="s">
        <v>1278</v>
      </c>
      <c r="K166" s="191">
        <v>33</v>
      </c>
      <c r="L166" s="317"/>
      <c r="M166" s="317"/>
      <c r="N166" s="318">
        <f t="shared" si="30"/>
        <v>0</v>
      </c>
      <c r="O166" s="318"/>
      <c r="P166" s="318"/>
      <c r="Q166" s="318"/>
      <c r="R166" s="115"/>
      <c r="T166" s="192" t="s">
        <v>5</v>
      </c>
      <c r="U166" s="193" t="s">
        <v>41</v>
      </c>
      <c r="V166" s="194">
        <v>0</v>
      </c>
      <c r="W166" s="194">
        <f t="shared" si="31"/>
        <v>0</v>
      </c>
      <c r="X166" s="194">
        <v>0</v>
      </c>
      <c r="Y166" s="194">
        <f t="shared" si="32"/>
        <v>0</v>
      </c>
      <c r="Z166" s="194">
        <v>0</v>
      </c>
      <c r="AA166" s="195">
        <f t="shared" si="33"/>
        <v>0</v>
      </c>
      <c r="AR166" s="100" t="s">
        <v>280</v>
      </c>
      <c r="AT166" s="100" t="s">
        <v>156</v>
      </c>
      <c r="AU166" s="100" t="s">
        <v>124</v>
      </c>
      <c r="AY166" s="100" t="s">
        <v>155</v>
      </c>
      <c r="BE166" s="196">
        <f t="shared" si="34"/>
        <v>0</v>
      </c>
      <c r="BF166" s="196">
        <f t="shared" si="35"/>
        <v>0</v>
      </c>
      <c r="BG166" s="196">
        <f t="shared" si="36"/>
        <v>0</v>
      </c>
      <c r="BH166" s="196">
        <f t="shared" si="37"/>
        <v>0</v>
      </c>
      <c r="BI166" s="196">
        <f t="shared" si="38"/>
        <v>0</v>
      </c>
      <c r="BJ166" s="100" t="s">
        <v>22</v>
      </c>
      <c r="BK166" s="196">
        <f t="shared" si="39"/>
        <v>0</v>
      </c>
      <c r="BL166" s="100" t="s">
        <v>280</v>
      </c>
      <c r="BM166" s="100" t="s">
        <v>607</v>
      </c>
    </row>
    <row r="167" spans="2:65" s="110" customFormat="1" ht="31.5" customHeight="1">
      <c r="B167" s="111"/>
      <c r="C167" s="188" t="s">
        <v>485</v>
      </c>
      <c r="D167" s="188" t="s">
        <v>156</v>
      </c>
      <c r="E167" s="189" t="s">
        <v>1353</v>
      </c>
      <c r="F167" s="316" t="s">
        <v>1354</v>
      </c>
      <c r="G167" s="316"/>
      <c r="H167" s="316"/>
      <c r="I167" s="316"/>
      <c r="J167" s="190" t="s">
        <v>1278</v>
      </c>
      <c r="K167" s="191">
        <v>33</v>
      </c>
      <c r="L167" s="317"/>
      <c r="M167" s="317"/>
      <c r="N167" s="318">
        <f t="shared" si="30"/>
        <v>0</v>
      </c>
      <c r="O167" s="318"/>
      <c r="P167" s="318"/>
      <c r="Q167" s="318"/>
      <c r="R167" s="115"/>
      <c r="T167" s="192" t="s">
        <v>5</v>
      </c>
      <c r="U167" s="193" t="s">
        <v>41</v>
      </c>
      <c r="V167" s="194">
        <v>0</v>
      </c>
      <c r="W167" s="194">
        <f t="shared" si="31"/>
        <v>0</v>
      </c>
      <c r="X167" s="194">
        <v>0</v>
      </c>
      <c r="Y167" s="194">
        <f t="shared" si="32"/>
        <v>0</v>
      </c>
      <c r="Z167" s="194">
        <v>0</v>
      </c>
      <c r="AA167" s="195">
        <f t="shared" si="33"/>
        <v>0</v>
      </c>
      <c r="AR167" s="100" t="s">
        <v>280</v>
      </c>
      <c r="AT167" s="100" t="s">
        <v>156</v>
      </c>
      <c r="AU167" s="100" t="s">
        <v>124</v>
      </c>
      <c r="AY167" s="100" t="s">
        <v>155</v>
      </c>
      <c r="BE167" s="196">
        <f t="shared" si="34"/>
        <v>0</v>
      </c>
      <c r="BF167" s="196">
        <f t="shared" si="35"/>
        <v>0</v>
      </c>
      <c r="BG167" s="196">
        <f t="shared" si="36"/>
        <v>0</v>
      </c>
      <c r="BH167" s="196">
        <f t="shared" si="37"/>
        <v>0</v>
      </c>
      <c r="BI167" s="196">
        <f t="shared" si="38"/>
        <v>0</v>
      </c>
      <c r="BJ167" s="100" t="s">
        <v>22</v>
      </c>
      <c r="BK167" s="196">
        <f t="shared" si="39"/>
        <v>0</v>
      </c>
      <c r="BL167" s="100" t="s">
        <v>280</v>
      </c>
      <c r="BM167" s="100" t="s">
        <v>615</v>
      </c>
    </row>
    <row r="168" spans="2:65" s="110" customFormat="1" ht="22.5" customHeight="1">
      <c r="B168" s="111"/>
      <c r="C168" s="188" t="s">
        <v>490</v>
      </c>
      <c r="D168" s="188" t="s">
        <v>156</v>
      </c>
      <c r="E168" s="189" t="s">
        <v>1355</v>
      </c>
      <c r="F168" s="316" t="s">
        <v>1356</v>
      </c>
      <c r="G168" s="316"/>
      <c r="H168" s="316"/>
      <c r="I168" s="316"/>
      <c r="J168" s="190" t="s">
        <v>1278</v>
      </c>
      <c r="K168" s="191">
        <v>33</v>
      </c>
      <c r="L168" s="317"/>
      <c r="M168" s="317"/>
      <c r="N168" s="318">
        <f t="shared" si="30"/>
        <v>0</v>
      </c>
      <c r="O168" s="318"/>
      <c r="P168" s="318"/>
      <c r="Q168" s="318"/>
      <c r="R168" s="115"/>
      <c r="T168" s="192" t="s">
        <v>5</v>
      </c>
      <c r="U168" s="193" t="s">
        <v>41</v>
      </c>
      <c r="V168" s="194">
        <v>0</v>
      </c>
      <c r="W168" s="194">
        <f t="shared" si="31"/>
        <v>0</v>
      </c>
      <c r="X168" s="194">
        <v>0</v>
      </c>
      <c r="Y168" s="194">
        <f t="shared" si="32"/>
        <v>0</v>
      </c>
      <c r="Z168" s="194">
        <v>0</v>
      </c>
      <c r="AA168" s="195">
        <f t="shared" si="33"/>
        <v>0</v>
      </c>
      <c r="AR168" s="100" t="s">
        <v>280</v>
      </c>
      <c r="AT168" s="100" t="s">
        <v>156</v>
      </c>
      <c r="AU168" s="100" t="s">
        <v>124</v>
      </c>
      <c r="AY168" s="100" t="s">
        <v>155</v>
      </c>
      <c r="BE168" s="196">
        <f t="shared" si="34"/>
        <v>0</v>
      </c>
      <c r="BF168" s="196">
        <f t="shared" si="35"/>
        <v>0</v>
      </c>
      <c r="BG168" s="196">
        <f t="shared" si="36"/>
        <v>0</v>
      </c>
      <c r="BH168" s="196">
        <f t="shared" si="37"/>
        <v>0</v>
      </c>
      <c r="BI168" s="196">
        <f t="shared" si="38"/>
        <v>0</v>
      </c>
      <c r="BJ168" s="100" t="s">
        <v>22</v>
      </c>
      <c r="BK168" s="196">
        <f t="shared" si="39"/>
        <v>0</v>
      </c>
      <c r="BL168" s="100" t="s">
        <v>280</v>
      </c>
      <c r="BM168" s="100" t="s">
        <v>624</v>
      </c>
    </row>
    <row r="169" spans="2:65" s="110" customFormat="1" ht="44.25" customHeight="1">
      <c r="B169" s="111"/>
      <c r="C169" s="188" t="s">
        <v>496</v>
      </c>
      <c r="D169" s="188" t="s">
        <v>156</v>
      </c>
      <c r="E169" s="189" t="s">
        <v>1357</v>
      </c>
      <c r="F169" s="316" t="s">
        <v>1358</v>
      </c>
      <c r="G169" s="316"/>
      <c r="H169" s="316"/>
      <c r="I169" s="316"/>
      <c r="J169" s="190" t="s">
        <v>1278</v>
      </c>
      <c r="K169" s="191">
        <v>33</v>
      </c>
      <c r="L169" s="317"/>
      <c r="M169" s="317"/>
      <c r="N169" s="318">
        <f t="shared" si="30"/>
        <v>0</v>
      </c>
      <c r="O169" s="318"/>
      <c r="P169" s="318"/>
      <c r="Q169" s="318"/>
      <c r="R169" s="115"/>
      <c r="T169" s="192" t="s">
        <v>5</v>
      </c>
      <c r="U169" s="193" t="s">
        <v>41</v>
      </c>
      <c r="V169" s="194">
        <v>0</v>
      </c>
      <c r="W169" s="194">
        <f t="shared" si="31"/>
        <v>0</v>
      </c>
      <c r="X169" s="194">
        <v>0</v>
      </c>
      <c r="Y169" s="194">
        <f t="shared" si="32"/>
        <v>0</v>
      </c>
      <c r="Z169" s="194">
        <v>0</v>
      </c>
      <c r="AA169" s="195">
        <f t="shared" si="33"/>
        <v>0</v>
      </c>
      <c r="AR169" s="100" t="s">
        <v>280</v>
      </c>
      <c r="AT169" s="100" t="s">
        <v>156</v>
      </c>
      <c r="AU169" s="100" t="s">
        <v>124</v>
      </c>
      <c r="AY169" s="100" t="s">
        <v>155</v>
      </c>
      <c r="BE169" s="196">
        <f t="shared" si="34"/>
        <v>0</v>
      </c>
      <c r="BF169" s="196">
        <f t="shared" si="35"/>
        <v>0</v>
      </c>
      <c r="BG169" s="196">
        <f t="shared" si="36"/>
        <v>0</v>
      </c>
      <c r="BH169" s="196">
        <f t="shared" si="37"/>
        <v>0</v>
      </c>
      <c r="BI169" s="196">
        <f t="shared" si="38"/>
        <v>0</v>
      </c>
      <c r="BJ169" s="100" t="s">
        <v>22</v>
      </c>
      <c r="BK169" s="196">
        <f t="shared" si="39"/>
        <v>0</v>
      </c>
      <c r="BL169" s="100" t="s">
        <v>280</v>
      </c>
      <c r="BM169" s="100" t="s">
        <v>634</v>
      </c>
    </row>
    <row r="170" spans="2:65" s="110" customFormat="1" ht="22.5" customHeight="1">
      <c r="B170" s="111"/>
      <c r="C170" s="188" t="s">
        <v>503</v>
      </c>
      <c r="D170" s="188" t="s">
        <v>156</v>
      </c>
      <c r="E170" s="189" t="s">
        <v>1359</v>
      </c>
      <c r="F170" s="316" t="s">
        <v>1360</v>
      </c>
      <c r="G170" s="316"/>
      <c r="H170" s="316"/>
      <c r="I170" s="316"/>
      <c r="J170" s="190" t="s">
        <v>1278</v>
      </c>
      <c r="K170" s="191">
        <v>33</v>
      </c>
      <c r="L170" s="317"/>
      <c r="M170" s="317"/>
      <c r="N170" s="318">
        <f t="shared" si="30"/>
        <v>0</v>
      </c>
      <c r="O170" s="318"/>
      <c r="P170" s="318"/>
      <c r="Q170" s="318"/>
      <c r="R170" s="115"/>
      <c r="T170" s="192" t="s">
        <v>5</v>
      </c>
      <c r="U170" s="193" t="s">
        <v>41</v>
      </c>
      <c r="V170" s="194">
        <v>0</v>
      </c>
      <c r="W170" s="194">
        <f t="shared" si="31"/>
        <v>0</v>
      </c>
      <c r="X170" s="194">
        <v>0</v>
      </c>
      <c r="Y170" s="194">
        <f t="shared" si="32"/>
        <v>0</v>
      </c>
      <c r="Z170" s="194">
        <v>0</v>
      </c>
      <c r="AA170" s="195">
        <f t="shared" si="33"/>
        <v>0</v>
      </c>
      <c r="AR170" s="100" t="s">
        <v>280</v>
      </c>
      <c r="AT170" s="100" t="s">
        <v>156</v>
      </c>
      <c r="AU170" s="100" t="s">
        <v>124</v>
      </c>
      <c r="AY170" s="100" t="s">
        <v>155</v>
      </c>
      <c r="BE170" s="196">
        <f t="shared" si="34"/>
        <v>0</v>
      </c>
      <c r="BF170" s="196">
        <f t="shared" si="35"/>
        <v>0</v>
      </c>
      <c r="BG170" s="196">
        <f t="shared" si="36"/>
        <v>0</v>
      </c>
      <c r="BH170" s="196">
        <f t="shared" si="37"/>
        <v>0</v>
      </c>
      <c r="BI170" s="196">
        <f t="shared" si="38"/>
        <v>0</v>
      </c>
      <c r="BJ170" s="100" t="s">
        <v>22</v>
      </c>
      <c r="BK170" s="196">
        <f t="shared" si="39"/>
        <v>0</v>
      </c>
      <c r="BL170" s="100" t="s">
        <v>280</v>
      </c>
      <c r="BM170" s="100" t="s">
        <v>642</v>
      </c>
    </row>
    <row r="171" spans="2:65" s="110" customFormat="1" ht="22.5" customHeight="1">
      <c r="B171" s="111"/>
      <c r="C171" s="188" t="s">
        <v>508</v>
      </c>
      <c r="D171" s="188" t="s">
        <v>156</v>
      </c>
      <c r="E171" s="189" t="s">
        <v>1361</v>
      </c>
      <c r="F171" s="316" t="s">
        <v>1338</v>
      </c>
      <c r="G171" s="316"/>
      <c r="H171" s="316"/>
      <c r="I171" s="316"/>
      <c r="J171" s="190" t="s">
        <v>1278</v>
      </c>
      <c r="K171" s="191">
        <v>66</v>
      </c>
      <c r="L171" s="317"/>
      <c r="M171" s="317"/>
      <c r="N171" s="318">
        <f t="shared" si="30"/>
        <v>0</v>
      </c>
      <c r="O171" s="318"/>
      <c r="P171" s="318"/>
      <c r="Q171" s="318"/>
      <c r="R171" s="115"/>
      <c r="T171" s="192" t="s">
        <v>5</v>
      </c>
      <c r="U171" s="193" t="s">
        <v>41</v>
      </c>
      <c r="V171" s="194">
        <v>0</v>
      </c>
      <c r="W171" s="194">
        <f t="shared" si="31"/>
        <v>0</v>
      </c>
      <c r="X171" s="194">
        <v>0</v>
      </c>
      <c r="Y171" s="194">
        <f t="shared" si="32"/>
        <v>0</v>
      </c>
      <c r="Z171" s="194">
        <v>0</v>
      </c>
      <c r="AA171" s="195">
        <f t="shared" si="33"/>
        <v>0</v>
      </c>
      <c r="AR171" s="100" t="s">
        <v>280</v>
      </c>
      <c r="AT171" s="100" t="s">
        <v>156</v>
      </c>
      <c r="AU171" s="100" t="s">
        <v>124</v>
      </c>
      <c r="AY171" s="100" t="s">
        <v>155</v>
      </c>
      <c r="BE171" s="196">
        <f t="shared" si="34"/>
        <v>0</v>
      </c>
      <c r="BF171" s="196">
        <f t="shared" si="35"/>
        <v>0</v>
      </c>
      <c r="BG171" s="196">
        <f t="shared" si="36"/>
        <v>0</v>
      </c>
      <c r="BH171" s="196">
        <f t="shared" si="37"/>
        <v>0</v>
      </c>
      <c r="BI171" s="196">
        <f t="shared" si="38"/>
        <v>0</v>
      </c>
      <c r="BJ171" s="100" t="s">
        <v>22</v>
      </c>
      <c r="BK171" s="196">
        <f t="shared" si="39"/>
        <v>0</v>
      </c>
      <c r="BL171" s="100" t="s">
        <v>280</v>
      </c>
      <c r="BM171" s="100" t="s">
        <v>656</v>
      </c>
    </row>
    <row r="172" spans="2:65" s="110" customFormat="1" ht="31.5" customHeight="1">
      <c r="B172" s="111"/>
      <c r="C172" s="188" t="s">
        <v>514</v>
      </c>
      <c r="D172" s="188" t="s">
        <v>156</v>
      </c>
      <c r="E172" s="189" t="s">
        <v>1362</v>
      </c>
      <c r="F172" s="316" t="s">
        <v>1363</v>
      </c>
      <c r="G172" s="316"/>
      <c r="H172" s="316"/>
      <c r="I172" s="316"/>
      <c r="J172" s="190" t="s">
        <v>1278</v>
      </c>
      <c r="K172" s="191">
        <v>8</v>
      </c>
      <c r="L172" s="317"/>
      <c r="M172" s="317"/>
      <c r="N172" s="318">
        <f t="shared" si="30"/>
        <v>0</v>
      </c>
      <c r="O172" s="318"/>
      <c r="P172" s="318"/>
      <c r="Q172" s="318"/>
      <c r="R172" s="115"/>
      <c r="T172" s="192" t="s">
        <v>5</v>
      </c>
      <c r="U172" s="193" t="s">
        <v>41</v>
      </c>
      <c r="V172" s="194">
        <v>0</v>
      </c>
      <c r="W172" s="194">
        <f t="shared" si="31"/>
        <v>0</v>
      </c>
      <c r="X172" s="194">
        <v>0</v>
      </c>
      <c r="Y172" s="194">
        <f t="shared" si="32"/>
        <v>0</v>
      </c>
      <c r="Z172" s="194">
        <v>0</v>
      </c>
      <c r="AA172" s="195">
        <f t="shared" si="33"/>
        <v>0</v>
      </c>
      <c r="AR172" s="100" t="s">
        <v>280</v>
      </c>
      <c r="AT172" s="100" t="s">
        <v>156</v>
      </c>
      <c r="AU172" s="100" t="s">
        <v>124</v>
      </c>
      <c r="AY172" s="100" t="s">
        <v>155</v>
      </c>
      <c r="BE172" s="196">
        <f t="shared" si="34"/>
        <v>0</v>
      </c>
      <c r="BF172" s="196">
        <f t="shared" si="35"/>
        <v>0</v>
      </c>
      <c r="BG172" s="196">
        <f t="shared" si="36"/>
        <v>0</v>
      </c>
      <c r="BH172" s="196">
        <f t="shared" si="37"/>
        <v>0</v>
      </c>
      <c r="BI172" s="196">
        <f t="shared" si="38"/>
        <v>0</v>
      </c>
      <c r="BJ172" s="100" t="s">
        <v>22</v>
      </c>
      <c r="BK172" s="196">
        <f t="shared" si="39"/>
        <v>0</v>
      </c>
      <c r="BL172" s="100" t="s">
        <v>280</v>
      </c>
      <c r="BM172" s="100" t="s">
        <v>667</v>
      </c>
    </row>
    <row r="173" spans="2:65" s="110" customFormat="1" ht="44.25" customHeight="1">
      <c r="B173" s="111"/>
      <c r="C173" s="188" t="s">
        <v>520</v>
      </c>
      <c r="D173" s="188" t="s">
        <v>156</v>
      </c>
      <c r="E173" s="189" t="s">
        <v>1364</v>
      </c>
      <c r="F173" s="316" t="s">
        <v>1365</v>
      </c>
      <c r="G173" s="316"/>
      <c r="H173" s="316"/>
      <c r="I173" s="316"/>
      <c r="J173" s="190" t="s">
        <v>1278</v>
      </c>
      <c r="K173" s="191">
        <v>2</v>
      </c>
      <c r="L173" s="317"/>
      <c r="M173" s="317"/>
      <c r="N173" s="318">
        <f t="shared" si="30"/>
        <v>0</v>
      </c>
      <c r="O173" s="318"/>
      <c r="P173" s="318"/>
      <c r="Q173" s="318"/>
      <c r="R173" s="115"/>
      <c r="T173" s="192" t="s">
        <v>5</v>
      </c>
      <c r="U173" s="193" t="s">
        <v>41</v>
      </c>
      <c r="V173" s="194">
        <v>0</v>
      </c>
      <c r="W173" s="194">
        <f t="shared" si="31"/>
        <v>0</v>
      </c>
      <c r="X173" s="194">
        <v>0</v>
      </c>
      <c r="Y173" s="194">
        <f t="shared" si="32"/>
        <v>0</v>
      </c>
      <c r="Z173" s="194">
        <v>0</v>
      </c>
      <c r="AA173" s="195">
        <f t="shared" si="33"/>
        <v>0</v>
      </c>
      <c r="AR173" s="100" t="s">
        <v>280</v>
      </c>
      <c r="AT173" s="100" t="s">
        <v>156</v>
      </c>
      <c r="AU173" s="100" t="s">
        <v>124</v>
      </c>
      <c r="AY173" s="100" t="s">
        <v>155</v>
      </c>
      <c r="BE173" s="196">
        <f t="shared" si="34"/>
        <v>0</v>
      </c>
      <c r="BF173" s="196">
        <f t="shared" si="35"/>
        <v>0</v>
      </c>
      <c r="BG173" s="196">
        <f t="shared" si="36"/>
        <v>0</v>
      </c>
      <c r="BH173" s="196">
        <f t="shared" si="37"/>
        <v>0</v>
      </c>
      <c r="BI173" s="196">
        <f t="shared" si="38"/>
        <v>0</v>
      </c>
      <c r="BJ173" s="100" t="s">
        <v>22</v>
      </c>
      <c r="BK173" s="196">
        <f t="shared" si="39"/>
        <v>0</v>
      </c>
      <c r="BL173" s="100" t="s">
        <v>280</v>
      </c>
      <c r="BM173" s="100" t="s">
        <v>677</v>
      </c>
    </row>
    <row r="174" spans="2:65" s="110" customFormat="1" ht="31.5" customHeight="1">
      <c r="B174" s="111"/>
      <c r="C174" s="188" t="s">
        <v>525</v>
      </c>
      <c r="D174" s="188" t="s">
        <v>156</v>
      </c>
      <c r="E174" s="189" t="s">
        <v>1366</v>
      </c>
      <c r="F174" s="316" t="s">
        <v>1367</v>
      </c>
      <c r="G174" s="316"/>
      <c r="H174" s="316"/>
      <c r="I174" s="316"/>
      <c r="J174" s="190" t="s">
        <v>622</v>
      </c>
      <c r="K174" s="191">
        <v>17560.29</v>
      </c>
      <c r="L174" s="317"/>
      <c r="M174" s="317"/>
      <c r="N174" s="318">
        <f t="shared" si="30"/>
        <v>0</v>
      </c>
      <c r="O174" s="318"/>
      <c r="P174" s="318"/>
      <c r="Q174" s="318"/>
      <c r="R174" s="115"/>
      <c r="T174" s="192" t="s">
        <v>5</v>
      </c>
      <c r="U174" s="193" t="s">
        <v>41</v>
      </c>
      <c r="V174" s="194">
        <v>0</v>
      </c>
      <c r="W174" s="194">
        <f t="shared" si="31"/>
        <v>0</v>
      </c>
      <c r="X174" s="194">
        <v>0</v>
      </c>
      <c r="Y174" s="194">
        <f t="shared" si="32"/>
        <v>0</v>
      </c>
      <c r="Z174" s="194">
        <v>0</v>
      </c>
      <c r="AA174" s="195">
        <f t="shared" si="33"/>
        <v>0</v>
      </c>
      <c r="AR174" s="100" t="s">
        <v>280</v>
      </c>
      <c r="AT174" s="100" t="s">
        <v>156</v>
      </c>
      <c r="AU174" s="100" t="s">
        <v>124</v>
      </c>
      <c r="AY174" s="100" t="s">
        <v>155</v>
      </c>
      <c r="BE174" s="196">
        <f t="shared" si="34"/>
        <v>0</v>
      </c>
      <c r="BF174" s="196">
        <f t="shared" si="35"/>
        <v>0</v>
      </c>
      <c r="BG174" s="196">
        <f t="shared" si="36"/>
        <v>0</v>
      </c>
      <c r="BH174" s="196">
        <f t="shared" si="37"/>
        <v>0</v>
      </c>
      <c r="BI174" s="196">
        <f t="shared" si="38"/>
        <v>0</v>
      </c>
      <c r="BJ174" s="100" t="s">
        <v>22</v>
      </c>
      <c r="BK174" s="196">
        <f t="shared" si="39"/>
        <v>0</v>
      </c>
      <c r="BL174" s="100" t="s">
        <v>280</v>
      </c>
      <c r="BM174" s="100" t="s">
        <v>1368</v>
      </c>
    </row>
    <row r="175" spans="2:63" s="180" customFormat="1" ht="29.85" customHeight="1">
      <c r="B175" s="176"/>
      <c r="C175" s="177"/>
      <c r="D175" s="187" t="s">
        <v>1258</v>
      </c>
      <c r="E175" s="187"/>
      <c r="F175" s="187"/>
      <c r="G175" s="187"/>
      <c r="H175" s="187"/>
      <c r="I175" s="187"/>
      <c r="J175" s="187"/>
      <c r="K175" s="187"/>
      <c r="L175" s="200"/>
      <c r="M175" s="200"/>
      <c r="N175" s="314">
        <f>BK175</f>
        <v>0</v>
      </c>
      <c r="O175" s="315"/>
      <c r="P175" s="315"/>
      <c r="Q175" s="315"/>
      <c r="R175" s="179"/>
      <c r="T175" s="181"/>
      <c r="U175" s="177"/>
      <c r="V175" s="177"/>
      <c r="W175" s="182">
        <f>SUM(W176:W178)</f>
        <v>0</v>
      </c>
      <c r="X175" s="177"/>
      <c r="Y175" s="182">
        <f>SUM(Y176:Y178)</f>
        <v>0</v>
      </c>
      <c r="Z175" s="177"/>
      <c r="AA175" s="183">
        <f>SUM(AA176:AA178)</f>
        <v>0</v>
      </c>
      <c r="AR175" s="184" t="s">
        <v>124</v>
      </c>
      <c r="AT175" s="185" t="s">
        <v>75</v>
      </c>
      <c r="AU175" s="185" t="s">
        <v>22</v>
      </c>
      <c r="AY175" s="184" t="s">
        <v>155</v>
      </c>
      <c r="BK175" s="186">
        <f>SUM(BK176:BK178)</f>
        <v>0</v>
      </c>
    </row>
    <row r="176" spans="2:65" s="110" customFormat="1" ht="22.5" customHeight="1">
      <c r="B176" s="111"/>
      <c r="C176" s="188" t="s">
        <v>530</v>
      </c>
      <c r="D176" s="188" t="s">
        <v>156</v>
      </c>
      <c r="E176" s="189" t="s">
        <v>1369</v>
      </c>
      <c r="F176" s="316" t="s">
        <v>1370</v>
      </c>
      <c r="G176" s="316"/>
      <c r="H176" s="316"/>
      <c r="I176" s="316"/>
      <c r="J176" s="190" t="s">
        <v>1278</v>
      </c>
      <c r="K176" s="191">
        <v>8</v>
      </c>
      <c r="L176" s="317"/>
      <c r="M176" s="317"/>
      <c r="N176" s="318">
        <f>ROUND(L176*K176,2)</f>
        <v>0</v>
      </c>
      <c r="O176" s="318"/>
      <c r="P176" s="318"/>
      <c r="Q176" s="318"/>
      <c r="R176" s="115"/>
      <c r="T176" s="192" t="s">
        <v>5</v>
      </c>
      <c r="U176" s="193" t="s">
        <v>41</v>
      </c>
      <c r="V176" s="194">
        <v>0</v>
      </c>
      <c r="W176" s="194">
        <f>V176*K176</f>
        <v>0</v>
      </c>
      <c r="X176" s="194">
        <v>0</v>
      </c>
      <c r="Y176" s="194">
        <f>X176*K176</f>
        <v>0</v>
      </c>
      <c r="Z176" s="194">
        <v>0</v>
      </c>
      <c r="AA176" s="195">
        <f>Z176*K176</f>
        <v>0</v>
      </c>
      <c r="AR176" s="100" t="s">
        <v>280</v>
      </c>
      <c r="AT176" s="100" t="s">
        <v>156</v>
      </c>
      <c r="AU176" s="100" t="s">
        <v>124</v>
      </c>
      <c r="AY176" s="100" t="s">
        <v>155</v>
      </c>
      <c r="BE176" s="196">
        <f>IF(U176="základní",N176,0)</f>
        <v>0</v>
      </c>
      <c r="BF176" s="196">
        <f>IF(U176="snížená",N176,0)</f>
        <v>0</v>
      </c>
      <c r="BG176" s="196">
        <f>IF(U176="zákl. přenesená",N176,0)</f>
        <v>0</v>
      </c>
      <c r="BH176" s="196">
        <f>IF(U176="sníž. přenesená",N176,0)</f>
        <v>0</v>
      </c>
      <c r="BI176" s="196">
        <f>IF(U176="nulová",N176,0)</f>
        <v>0</v>
      </c>
      <c r="BJ176" s="100" t="s">
        <v>22</v>
      </c>
      <c r="BK176" s="196">
        <f>ROUND(L176*K176,2)</f>
        <v>0</v>
      </c>
      <c r="BL176" s="100" t="s">
        <v>280</v>
      </c>
      <c r="BM176" s="100" t="s">
        <v>686</v>
      </c>
    </row>
    <row r="177" spans="2:65" s="110" customFormat="1" ht="22.5" customHeight="1">
      <c r="B177" s="111"/>
      <c r="C177" s="188" t="s">
        <v>537</v>
      </c>
      <c r="D177" s="188" t="s">
        <v>156</v>
      </c>
      <c r="E177" s="189" t="s">
        <v>1371</v>
      </c>
      <c r="F177" s="316" t="s">
        <v>1372</v>
      </c>
      <c r="G177" s="316"/>
      <c r="H177" s="316"/>
      <c r="I177" s="316"/>
      <c r="J177" s="190" t="s">
        <v>1278</v>
      </c>
      <c r="K177" s="191">
        <v>2</v>
      </c>
      <c r="L177" s="317"/>
      <c r="M177" s="317"/>
      <c r="N177" s="318">
        <f>ROUND(L177*K177,2)</f>
        <v>0</v>
      </c>
      <c r="O177" s="318"/>
      <c r="P177" s="318"/>
      <c r="Q177" s="318"/>
      <c r="R177" s="115"/>
      <c r="T177" s="192" t="s">
        <v>5</v>
      </c>
      <c r="U177" s="193" t="s">
        <v>41</v>
      </c>
      <c r="V177" s="194">
        <v>0</v>
      </c>
      <c r="W177" s="194">
        <f>V177*K177</f>
        <v>0</v>
      </c>
      <c r="X177" s="194">
        <v>0</v>
      </c>
      <c r="Y177" s="194">
        <f>X177*K177</f>
        <v>0</v>
      </c>
      <c r="Z177" s="194">
        <v>0</v>
      </c>
      <c r="AA177" s="195">
        <f>Z177*K177</f>
        <v>0</v>
      </c>
      <c r="AR177" s="100" t="s">
        <v>280</v>
      </c>
      <c r="AT177" s="100" t="s">
        <v>156</v>
      </c>
      <c r="AU177" s="100" t="s">
        <v>124</v>
      </c>
      <c r="AY177" s="100" t="s">
        <v>155</v>
      </c>
      <c r="BE177" s="196">
        <f>IF(U177="základní",N177,0)</f>
        <v>0</v>
      </c>
      <c r="BF177" s="196">
        <f>IF(U177="snížená",N177,0)</f>
        <v>0</v>
      </c>
      <c r="BG177" s="196">
        <f>IF(U177="zákl. přenesená",N177,0)</f>
        <v>0</v>
      </c>
      <c r="BH177" s="196">
        <f>IF(U177="sníž. přenesená",N177,0)</f>
        <v>0</v>
      </c>
      <c r="BI177" s="196">
        <f>IF(U177="nulová",N177,0)</f>
        <v>0</v>
      </c>
      <c r="BJ177" s="100" t="s">
        <v>22</v>
      </c>
      <c r="BK177" s="196">
        <f>ROUND(L177*K177,2)</f>
        <v>0</v>
      </c>
      <c r="BL177" s="100" t="s">
        <v>280</v>
      </c>
      <c r="BM177" s="100" t="s">
        <v>694</v>
      </c>
    </row>
    <row r="178" spans="2:65" s="110" customFormat="1" ht="31.5" customHeight="1">
      <c r="B178" s="111"/>
      <c r="C178" s="188" t="s">
        <v>543</v>
      </c>
      <c r="D178" s="188" t="s">
        <v>156</v>
      </c>
      <c r="E178" s="189" t="s">
        <v>1373</v>
      </c>
      <c r="F178" s="316" t="s">
        <v>1374</v>
      </c>
      <c r="G178" s="316"/>
      <c r="H178" s="316"/>
      <c r="I178" s="316"/>
      <c r="J178" s="190" t="s">
        <v>622</v>
      </c>
      <c r="K178" s="191">
        <v>346</v>
      </c>
      <c r="L178" s="317"/>
      <c r="M178" s="317"/>
      <c r="N178" s="318">
        <f>ROUND(L178*K178,2)</f>
        <v>0</v>
      </c>
      <c r="O178" s="318"/>
      <c r="P178" s="318"/>
      <c r="Q178" s="318"/>
      <c r="R178" s="115"/>
      <c r="T178" s="192" t="s">
        <v>5</v>
      </c>
      <c r="U178" s="193" t="s">
        <v>41</v>
      </c>
      <c r="V178" s="194">
        <v>0</v>
      </c>
      <c r="W178" s="194">
        <f>V178*K178</f>
        <v>0</v>
      </c>
      <c r="X178" s="194">
        <v>0</v>
      </c>
      <c r="Y178" s="194">
        <f>X178*K178</f>
        <v>0</v>
      </c>
      <c r="Z178" s="194">
        <v>0</v>
      </c>
      <c r="AA178" s="195">
        <f>Z178*K178</f>
        <v>0</v>
      </c>
      <c r="AR178" s="100" t="s">
        <v>280</v>
      </c>
      <c r="AT178" s="100" t="s">
        <v>156</v>
      </c>
      <c r="AU178" s="100" t="s">
        <v>124</v>
      </c>
      <c r="AY178" s="100" t="s">
        <v>155</v>
      </c>
      <c r="BE178" s="196">
        <f>IF(U178="základní",N178,0)</f>
        <v>0</v>
      </c>
      <c r="BF178" s="196">
        <f>IF(U178="snížená",N178,0)</f>
        <v>0</v>
      </c>
      <c r="BG178" s="196">
        <f>IF(U178="zákl. přenesená",N178,0)</f>
        <v>0</v>
      </c>
      <c r="BH178" s="196">
        <f>IF(U178="sníž. přenesená",N178,0)</f>
        <v>0</v>
      </c>
      <c r="BI178" s="196">
        <f>IF(U178="nulová",N178,0)</f>
        <v>0</v>
      </c>
      <c r="BJ178" s="100" t="s">
        <v>22</v>
      </c>
      <c r="BK178" s="196">
        <f>ROUND(L178*K178,2)</f>
        <v>0</v>
      </c>
      <c r="BL178" s="100" t="s">
        <v>280</v>
      </c>
      <c r="BM178" s="100" t="s">
        <v>1375</v>
      </c>
    </row>
    <row r="179" spans="2:63" s="180" customFormat="1" ht="29.85" customHeight="1">
      <c r="B179" s="176"/>
      <c r="C179" s="177"/>
      <c r="D179" s="187" t="s">
        <v>1259</v>
      </c>
      <c r="E179" s="187"/>
      <c r="F179" s="187"/>
      <c r="G179" s="187"/>
      <c r="H179" s="187"/>
      <c r="I179" s="187"/>
      <c r="J179" s="187"/>
      <c r="K179" s="187"/>
      <c r="L179" s="200"/>
      <c r="M179" s="200"/>
      <c r="N179" s="314">
        <f>BK179</f>
        <v>0</v>
      </c>
      <c r="O179" s="315"/>
      <c r="P179" s="315"/>
      <c r="Q179" s="315"/>
      <c r="R179" s="179"/>
      <c r="T179" s="181"/>
      <c r="U179" s="177"/>
      <c r="V179" s="177"/>
      <c r="W179" s="182">
        <f>SUM(W180:W184)</f>
        <v>0</v>
      </c>
      <c r="X179" s="177"/>
      <c r="Y179" s="182">
        <f>SUM(Y180:Y184)</f>
        <v>0</v>
      </c>
      <c r="Z179" s="177"/>
      <c r="AA179" s="183">
        <f>SUM(AA180:AA184)</f>
        <v>0</v>
      </c>
      <c r="AR179" s="184" t="s">
        <v>124</v>
      </c>
      <c r="AT179" s="185" t="s">
        <v>75</v>
      </c>
      <c r="AU179" s="185" t="s">
        <v>22</v>
      </c>
      <c r="AY179" s="184" t="s">
        <v>155</v>
      </c>
      <c r="BK179" s="186">
        <f>SUM(BK180:BK184)</f>
        <v>0</v>
      </c>
    </row>
    <row r="180" spans="2:65" s="110" customFormat="1" ht="22.5" customHeight="1">
      <c r="B180" s="111"/>
      <c r="C180" s="188" t="s">
        <v>550</v>
      </c>
      <c r="D180" s="188" t="s">
        <v>156</v>
      </c>
      <c r="E180" s="189" t="s">
        <v>1376</v>
      </c>
      <c r="F180" s="316" t="s">
        <v>1377</v>
      </c>
      <c r="G180" s="316"/>
      <c r="H180" s="316"/>
      <c r="I180" s="316"/>
      <c r="J180" s="190" t="s">
        <v>207</v>
      </c>
      <c r="K180" s="191">
        <v>48</v>
      </c>
      <c r="L180" s="317"/>
      <c r="M180" s="317"/>
      <c r="N180" s="318">
        <f>ROUND(L180*K180,2)</f>
        <v>0</v>
      </c>
      <c r="O180" s="318"/>
      <c r="P180" s="318"/>
      <c r="Q180" s="318"/>
      <c r="R180" s="115"/>
      <c r="T180" s="192" t="s">
        <v>5</v>
      </c>
      <c r="U180" s="193" t="s">
        <v>41</v>
      </c>
      <c r="V180" s="194">
        <v>0</v>
      </c>
      <c r="W180" s="194">
        <f>V180*K180</f>
        <v>0</v>
      </c>
      <c r="X180" s="194">
        <v>0</v>
      </c>
      <c r="Y180" s="194">
        <f>X180*K180</f>
        <v>0</v>
      </c>
      <c r="Z180" s="194">
        <v>0</v>
      </c>
      <c r="AA180" s="195">
        <f>Z180*K180</f>
        <v>0</v>
      </c>
      <c r="AR180" s="100" t="s">
        <v>280</v>
      </c>
      <c r="AT180" s="100" t="s">
        <v>156</v>
      </c>
      <c r="AU180" s="100" t="s">
        <v>124</v>
      </c>
      <c r="AY180" s="100" t="s">
        <v>155</v>
      </c>
      <c r="BE180" s="196">
        <f>IF(U180="základní",N180,0)</f>
        <v>0</v>
      </c>
      <c r="BF180" s="196">
        <f>IF(U180="snížená",N180,0)</f>
        <v>0</v>
      </c>
      <c r="BG180" s="196">
        <f>IF(U180="zákl. přenesená",N180,0)</f>
        <v>0</v>
      </c>
      <c r="BH180" s="196">
        <f>IF(U180="sníž. přenesená",N180,0)</f>
        <v>0</v>
      </c>
      <c r="BI180" s="196">
        <f>IF(U180="nulová",N180,0)</f>
        <v>0</v>
      </c>
      <c r="BJ180" s="100" t="s">
        <v>22</v>
      </c>
      <c r="BK180" s="196">
        <f>ROUND(L180*K180,2)</f>
        <v>0</v>
      </c>
      <c r="BL180" s="100" t="s">
        <v>280</v>
      </c>
      <c r="BM180" s="100" t="s">
        <v>780</v>
      </c>
    </row>
    <row r="181" spans="2:65" s="110" customFormat="1" ht="22.5" customHeight="1">
      <c r="B181" s="111"/>
      <c r="C181" s="188" t="s">
        <v>554</v>
      </c>
      <c r="D181" s="188" t="s">
        <v>156</v>
      </c>
      <c r="E181" s="189" t="s">
        <v>1378</v>
      </c>
      <c r="F181" s="316" t="s">
        <v>1379</v>
      </c>
      <c r="G181" s="316"/>
      <c r="H181" s="316"/>
      <c r="I181" s="316"/>
      <c r="J181" s="190" t="s">
        <v>207</v>
      </c>
      <c r="K181" s="191">
        <v>48</v>
      </c>
      <c r="L181" s="317"/>
      <c r="M181" s="317"/>
      <c r="N181" s="318">
        <f>ROUND(L181*K181,2)</f>
        <v>0</v>
      </c>
      <c r="O181" s="318"/>
      <c r="P181" s="318"/>
      <c r="Q181" s="318"/>
      <c r="R181" s="115"/>
      <c r="T181" s="192" t="s">
        <v>5</v>
      </c>
      <c r="U181" s="193" t="s">
        <v>41</v>
      </c>
      <c r="V181" s="194">
        <v>0</v>
      </c>
      <c r="W181" s="194">
        <f>V181*K181</f>
        <v>0</v>
      </c>
      <c r="X181" s="194">
        <v>0</v>
      </c>
      <c r="Y181" s="194">
        <f>X181*K181</f>
        <v>0</v>
      </c>
      <c r="Z181" s="194">
        <v>0</v>
      </c>
      <c r="AA181" s="195">
        <f>Z181*K181</f>
        <v>0</v>
      </c>
      <c r="AR181" s="100" t="s">
        <v>280</v>
      </c>
      <c r="AT181" s="100" t="s">
        <v>156</v>
      </c>
      <c r="AU181" s="100" t="s">
        <v>124</v>
      </c>
      <c r="AY181" s="100" t="s">
        <v>155</v>
      </c>
      <c r="BE181" s="196">
        <f>IF(U181="základní",N181,0)</f>
        <v>0</v>
      </c>
      <c r="BF181" s="196">
        <f>IF(U181="snížená",N181,0)</f>
        <v>0</v>
      </c>
      <c r="BG181" s="196">
        <f>IF(U181="zákl. přenesená",N181,0)</f>
        <v>0</v>
      </c>
      <c r="BH181" s="196">
        <f>IF(U181="sníž. přenesená",N181,0)</f>
        <v>0</v>
      </c>
      <c r="BI181" s="196">
        <f>IF(U181="nulová",N181,0)</f>
        <v>0</v>
      </c>
      <c r="BJ181" s="100" t="s">
        <v>22</v>
      </c>
      <c r="BK181" s="196">
        <f>ROUND(L181*K181,2)</f>
        <v>0</v>
      </c>
      <c r="BL181" s="100" t="s">
        <v>280</v>
      </c>
      <c r="BM181" s="100" t="s">
        <v>788</v>
      </c>
    </row>
    <row r="182" spans="2:65" s="110" customFormat="1" ht="22.5" customHeight="1">
      <c r="B182" s="111"/>
      <c r="C182" s="188" t="s">
        <v>560</v>
      </c>
      <c r="D182" s="188" t="s">
        <v>156</v>
      </c>
      <c r="E182" s="189" t="s">
        <v>1380</v>
      </c>
      <c r="F182" s="316" t="s">
        <v>1381</v>
      </c>
      <c r="G182" s="316"/>
      <c r="H182" s="316"/>
      <c r="I182" s="316"/>
      <c r="J182" s="190" t="s">
        <v>1274</v>
      </c>
      <c r="K182" s="191">
        <v>48</v>
      </c>
      <c r="L182" s="317"/>
      <c r="M182" s="317"/>
      <c r="N182" s="318">
        <f>ROUND(L182*K182,2)</f>
        <v>0</v>
      </c>
      <c r="O182" s="318"/>
      <c r="P182" s="318"/>
      <c r="Q182" s="318"/>
      <c r="R182" s="115"/>
      <c r="T182" s="192" t="s">
        <v>5</v>
      </c>
      <c r="U182" s="193" t="s">
        <v>41</v>
      </c>
      <c r="V182" s="194">
        <v>0</v>
      </c>
      <c r="W182" s="194">
        <f>V182*K182</f>
        <v>0</v>
      </c>
      <c r="X182" s="194">
        <v>0</v>
      </c>
      <c r="Y182" s="194">
        <f>X182*K182</f>
        <v>0</v>
      </c>
      <c r="Z182" s="194">
        <v>0</v>
      </c>
      <c r="AA182" s="195">
        <f>Z182*K182</f>
        <v>0</v>
      </c>
      <c r="AR182" s="100" t="s">
        <v>280</v>
      </c>
      <c r="AT182" s="100" t="s">
        <v>156</v>
      </c>
      <c r="AU182" s="100" t="s">
        <v>124</v>
      </c>
      <c r="AY182" s="100" t="s">
        <v>155</v>
      </c>
      <c r="BE182" s="196">
        <f>IF(U182="základní",N182,0)</f>
        <v>0</v>
      </c>
      <c r="BF182" s="196">
        <f>IF(U182="snížená",N182,0)</f>
        <v>0</v>
      </c>
      <c r="BG182" s="196">
        <f>IF(U182="zákl. přenesená",N182,0)</f>
        <v>0</v>
      </c>
      <c r="BH182" s="196">
        <f>IF(U182="sníž. přenesená",N182,0)</f>
        <v>0</v>
      </c>
      <c r="BI182" s="196">
        <f>IF(U182="nulová",N182,0)</f>
        <v>0</v>
      </c>
      <c r="BJ182" s="100" t="s">
        <v>22</v>
      </c>
      <c r="BK182" s="196">
        <f>ROUND(L182*K182,2)</f>
        <v>0</v>
      </c>
      <c r="BL182" s="100" t="s">
        <v>280</v>
      </c>
      <c r="BM182" s="100" t="s">
        <v>796</v>
      </c>
    </row>
    <row r="183" spans="2:65" s="110" customFormat="1" ht="22.5" customHeight="1">
      <c r="B183" s="111"/>
      <c r="C183" s="188" t="s">
        <v>564</v>
      </c>
      <c r="D183" s="188" t="s">
        <v>156</v>
      </c>
      <c r="E183" s="189" t="s">
        <v>1382</v>
      </c>
      <c r="F183" s="316" t="s">
        <v>1383</v>
      </c>
      <c r="G183" s="316"/>
      <c r="H183" s="316"/>
      <c r="I183" s="316"/>
      <c r="J183" s="190" t="s">
        <v>1278</v>
      </c>
      <c r="K183" s="191">
        <v>1</v>
      </c>
      <c r="L183" s="317"/>
      <c r="M183" s="317"/>
      <c r="N183" s="318">
        <f>ROUND(L183*K183,2)</f>
        <v>0</v>
      </c>
      <c r="O183" s="318"/>
      <c r="P183" s="318"/>
      <c r="Q183" s="318"/>
      <c r="R183" s="115"/>
      <c r="T183" s="192" t="s">
        <v>5</v>
      </c>
      <c r="U183" s="193" t="s">
        <v>41</v>
      </c>
      <c r="V183" s="194">
        <v>0</v>
      </c>
      <c r="W183" s="194">
        <f>V183*K183</f>
        <v>0</v>
      </c>
      <c r="X183" s="194">
        <v>0</v>
      </c>
      <c r="Y183" s="194">
        <f>X183*K183</f>
        <v>0</v>
      </c>
      <c r="Z183" s="194">
        <v>0</v>
      </c>
      <c r="AA183" s="195">
        <f>Z183*K183</f>
        <v>0</v>
      </c>
      <c r="AR183" s="100" t="s">
        <v>280</v>
      </c>
      <c r="AT183" s="100" t="s">
        <v>156</v>
      </c>
      <c r="AU183" s="100" t="s">
        <v>124</v>
      </c>
      <c r="AY183" s="100" t="s">
        <v>155</v>
      </c>
      <c r="BE183" s="196">
        <f>IF(U183="základní",N183,0)</f>
        <v>0</v>
      </c>
      <c r="BF183" s="196">
        <f>IF(U183="snížená",N183,0)</f>
        <v>0</v>
      </c>
      <c r="BG183" s="196">
        <f>IF(U183="zákl. přenesená",N183,0)</f>
        <v>0</v>
      </c>
      <c r="BH183" s="196">
        <f>IF(U183="sníž. přenesená",N183,0)</f>
        <v>0</v>
      </c>
      <c r="BI183" s="196">
        <f>IF(U183="nulová",N183,0)</f>
        <v>0</v>
      </c>
      <c r="BJ183" s="100" t="s">
        <v>22</v>
      </c>
      <c r="BK183" s="196">
        <f>ROUND(L183*K183,2)</f>
        <v>0</v>
      </c>
      <c r="BL183" s="100" t="s">
        <v>280</v>
      </c>
      <c r="BM183" s="100" t="s">
        <v>804</v>
      </c>
    </row>
    <row r="184" spans="2:65" s="110" customFormat="1" ht="31.5" customHeight="1">
      <c r="B184" s="111"/>
      <c r="C184" s="188" t="s">
        <v>568</v>
      </c>
      <c r="D184" s="188" t="s">
        <v>156</v>
      </c>
      <c r="E184" s="189" t="s">
        <v>1384</v>
      </c>
      <c r="F184" s="316" t="s">
        <v>1385</v>
      </c>
      <c r="G184" s="316"/>
      <c r="H184" s="316"/>
      <c r="I184" s="316"/>
      <c r="J184" s="190" t="s">
        <v>263</v>
      </c>
      <c r="K184" s="191">
        <v>2</v>
      </c>
      <c r="L184" s="317"/>
      <c r="M184" s="317"/>
      <c r="N184" s="318">
        <f>ROUND(L184*K184,2)</f>
        <v>0</v>
      </c>
      <c r="O184" s="318"/>
      <c r="P184" s="318"/>
      <c r="Q184" s="318"/>
      <c r="R184" s="115"/>
      <c r="T184" s="192" t="s">
        <v>5</v>
      </c>
      <c r="U184" s="197" t="s">
        <v>41</v>
      </c>
      <c r="V184" s="198">
        <v>0</v>
      </c>
      <c r="W184" s="198">
        <f>V184*K184</f>
        <v>0</v>
      </c>
      <c r="X184" s="198">
        <v>0</v>
      </c>
      <c r="Y184" s="198">
        <f>X184*K184</f>
        <v>0</v>
      </c>
      <c r="Z184" s="198">
        <v>0</v>
      </c>
      <c r="AA184" s="199">
        <f>Z184*K184</f>
        <v>0</v>
      </c>
      <c r="AR184" s="100" t="s">
        <v>280</v>
      </c>
      <c r="AT184" s="100" t="s">
        <v>156</v>
      </c>
      <c r="AU184" s="100" t="s">
        <v>124</v>
      </c>
      <c r="AY184" s="100" t="s">
        <v>155</v>
      </c>
      <c r="BE184" s="196">
        <f>IF(U184="základní",N184,0)</f>
        <v>0</v>
      </c>
      <c r="BF184" s="196">
        <f>IF(U184="snížená",N184,0)</f>
        <v>0</v>
      </c>
      <c r="BG184" s="196">
        <f>IF(U184="zákl. přenesená",N184,0)</f>
        <v>0</v>
      </c>
      <c r="BH184" s="196">
        <f>IF(U184="sníž. přenesená",N184,0)</f>
        <v>0</v>
      </c>
      <c r="BI184" s="196">
        <f>IF(U184="nulová",N184,0)</f>
        <v>0</v>
      </c>
      <c r="BJ184" s="100" t="s">
        <v>22</v>
      </c>
      <c r="BK184" s="196">
        <f>ROUND(L184*K184,2)</f>
        <v>0</v>
      </c>
      <c r="BL184" s="100" t="s">
        <v>280</v>
      </c>
      <c r="BM184" s="100" t="s">
        <v>812</v>
      </c>
    </row>
    <row r="185" spans="2:18" s="110" customFormat="1" ht="6.95" customHeight="1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40"/>
    </row>
  </sheetData>
  <sheetProtection algorithmName="SHA-512" hashValue="/75J6vDoTJnfBo/ikho0tBII5u3pZSoqVl5w6YXek5dVshsP5RI7mARxdnLQUK53lE84Q8zoABnCryuUWfyn3w==" saltValue="O2FNDNDrUhiPIaohlMHBEg==" spinCount="100000" sheet="1" objects="1" scenarios="1"/>
  <mergeCells count="24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N177:Q177"/>
    <mergeCell ref="F178:I178"/>
    <mergeCell ref="L178:M178"/>
    <mergeCell ref="N178:Q178"/>
    <mergeCell ref="F180:I180"/>
    <mergeCell ref="L180:M180"/>
    <mergeCell ref="N180:Q180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H1:K1"/>
    <mergeCell ref="S2:AC2"/>
    <mergeCell ref="F184:I184"/>
    <mergeCell ref="L184:M184"/>
    <mergeCell ref="N184:Q184"/>
    <mergeCell ref="N116:Q116"/>
    <mergeCell ref="N117:Q117"/>
    <mergeCell ref="N118:Q118"/>
    <mergeCell ref="N127:Q127"/>
    <mergeCell ref="N140:Q140"/>
    <mergeCell ref="N155:Q155"/>
    <mergeCell ref="N175:Q175"/>
    <mergeCell ref="N179:Q179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7:I177"/>
    <mergeCell ref="L177:M177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7"/>
  <sheetViews>
    <sheetView showGridLines="0" workbookViewId="0" topLeftCell="A1">
      <pane ySplit="1" topLeftCell="A177" activePane="bottomLeft" state="frozen"/>
      <selection pane="topLeft" activeCell="AD133" sqref="AD133"/>
      <selection pane="bottomLeft" activeCell="AD133" sqref="AD133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99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1386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30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N96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ROUND((SUM(BE96:BE97)+SUM(BE115:BE196)),2)</f>
        <v>0</v>
      </c>
      <c r="I32" s="308"/>
      <c r="J32" s="308"/>
      <c r="K32" s="112"/>
      <c r="L32" s="112"/>
      <c r="M32" s="329">
        <f>ROUND(ROUND((SUM(BE96:BE97)+SUM(BE115:BE196)),2)*F32,2)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ROUND((SUM(BF96:BF97)+SUM(BF115:BF196)),2)</f>
        <v>0</v>
      </c>
      <c r="I33" s="308"/>
      <c r="J33" s="308"/>
      <c r="K33" s="112"/>
      <c r="L33" s="112"/>
      <c r="M33" s="329">
        <f>ROUND(ROUND((SUM(BF96:BF97)+SUM(BF115:BF196)),2)*F33,2)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ROUND((SUM(BG96:BG97)+SUM(BG115:BG196)),2)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ROUND((SUM(BH96:BH97)+SUM(BH115:BH196)),2)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ROUND((SUM(BI96:BI97)+SUM(BI115:BI196)),2)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01e - Vzduchotechnika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 xml:space="preserve"> 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N115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192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N116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1387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N117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1388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N141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1389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N163</f>
        <v>0</v>
      </c>
      <c r="O92" s="320"/>
      <c r="P92" s="320"/>
      <c r="Q92" s="320"/>
      <c r="R92" s="157"/>
    </row>
    <row r="93" spans="2:18" s="158" customFormat="1" ht="19.9" customHeight="1">
      <c r="B93" s="153"/>
      <c r="C93" s="154"/>
      <c r="D93" s="155" t="s">
        <v>1390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319">
        <f>N180</f>
        <v>0</v>
      </c>
      <c r="O93" s="320"/>
      <c r="P93" s="320"/>
      <c r="Q93" s="320"/>
      <c r="R93" s="157"/>
    </row>
    <row r="94" spans="2:18" s="158" customFormat="1" ht="19.9" customHeight="1">
      <c r="B94" s="153"/>
      <c r="C94" s="154"/>
      <c r="D94" s="155" t="s">
        <v>1391</v>
      </c>
      <c r="E94" s="154"/>
      <c r="F94" s="154"/>
      <c r="G94" s="154"/>
      <c r="H94" s="154"/>
      <c r="I94" s="154"/>
      <c r="J94" s="154"/>
      <c r="K94" s="154"/>
      <c r="L94" s="154"/>
      <c r="M94" s="154"/>
      <c r="N94" s="319">
        <f>N185</f>
        <v>0</v>
      </c>
      <c r="O94" s="320"/>
      <c r="P94" s="320"/>
      <c r="Q94" s="320"/>
      <c r="R94" s="157"/>
    </row>
    <row r="95" spans="2:18" s="110" customFormat="1" ht="21.75" customHeight="1"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5"/>
    </row>
    <row r="96" spans="2:21" s="110" customFormat="1" ht="29.25" customHeight="1">
      <c r="B96" s="111"/>
      <c r="C96" s="146" t="s">
        <v>139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321">
        <v>0</v>
      </c>
      <c r="O96" s="322"/>
      <c r="P96" s="322"/>
      <c r="Q96" s="322"/>
      <c r="R96" s="115"/>
      <c r="T96" s="159"/>
      <c r="U96" s="160" t="s">
        <v>40</v>
      </c>
    </row>
    <row r="97" spans="2:18" s="110" customFormat="1" ht="18" customHeight="1"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5"/>
    </row>
    <row r="98" spans="2:18" s="110" customFormat="1" ht="29.25" customHeight="1">
      <c r="B98" s="111"/>
      <c r="C98" s="161" t="s">
        <v>118</v>
      </c>
      <c r="D98" s="125"/>
      <c r="E98" s="125"/>
      <c r="F98" s="125"/>
      <c r="G98" s="125"/>
      <c r="H98" s="125"/>
      <c r="I98" s="125"/>
      <c r="J98" s="125"/>
      <c r="K98" s="125"/>
      <c r="L98" s="306">
        <f>ROUND(SUM(N88+N96),2)</f>
        <v>0</v>
      </c>
      <c r="M98" s="306"/>
      <c r="N98" s="306"/>
      <c r="O98" s="306"/>
      <c r="P98" s="306"/>
      <c r="Q98" s="306"/>
      <c r="R98" s="115"/>
    </row>
    <row r="99" spans="2:18" s="110" customFormat="1" ht="6.95" customHeight="1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40"/>
    </row>
    <row r="103" spans="2:18" s="110" customFormat="1" ht="6.95" customHeight="1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3"/>
    </row>
    <row r="104" spans="2:18" s="110" customFormat="1" ht="36.95" customHeight="1">
      <c r="B104" s="111"/>
      <c r="C104" s="307" t="s">
        <v>140</v>
      </c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115"/>
    </row>
    <row r="105" spans="2:18" s="110" customFormat="1" ht="6.95" customHeight="1"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5"/>
    </row>
    <row r="106" spans="2:18" s="110" customFormat="1" ht="30" customHeight="1">
      <c r="B106" s="111"/>
      <c r="C106" s="108" t="s">
        <v>17</v>
      </c>
      <c r="D106" s="112"/>
      <c r="E106" s="112"/>
      <c r="F106" s="309" t="str">
        <f>F6</f>
        <v>Stavební úpravy v 3. NP a nástavba 4. NP v objektu VŠE - Centrum aplikovaného výzkumu</v>
      </c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112"/>
      <c r="R106" s="115"/>
    </row>
    <row r="107" spans="2:18" s="110" customFormat="1" ht="36.95" customHeight="1">
      <c r="B107" s="111"/>
      <c r="C107" s="144" t="s">
        <v>126</v>
      </c>
      <c r="D107" s="112"/>
      <c r="E107" s="112"/>
      <c r="F107" s="311" t="str">
        <f>F7</f>
        <v>SO 01e - Vzduchotechnika</v>
      </c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112"/>
      <c r="R107" s="115"/>
    </row>
    <row r="108" spans="2:18" s="110" customFormat="1" ht="6.95" customHeight="1">
      <c r="B108" s="111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5"/>
    </row>
    <row r="109" spans="2:18" s="110" customFormat="1" ht="18" customHeight="1">
      <c r="B109" s="111"/>
      <c r="C109" s="108" t="s">
        <v>23</v>
      </c>
      <c r="D109" s="112"/>
      <c r="E109" s="112"/>
      <c r="F109" s="116" t="str">
        <f>F9</f>
        <v xml:space="preserve"> </v>
      </c>
      <c r="G109" s="112"/>
      <c r="H109" s="112"/>
      <c r="I109" s="112"/>
      <c r="J109" s="112"/>
      <c r="K109" s="108" t="s">
        <v>25</v>
      </c>
      <c r="L109" s="112"/>
      <c r="M109" s="312">
        <f>IF(O9="","",O9)</f>
        <v>42962</v>
      </c>
      <c r="N109" s="312"/>
      <c r="O109" s="312"/>
      <c r="P109" s="312"/>
      <c r="Q109" s="112"/>
      <c r="R109" s="115"/>
    </row>
    <row r="110" spans="2:18" s="110" customFormat="1" ht="6.95" customHeight="1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5"/>
    </row>
    <row r="111" spans="2:18" s="110" customFormat="1" ht="15">
      <c r="B111" s="111"/>
      <c r="C111" s="108" t="s">
        <v>28</v>
      </c>
      <c r="D111" s="112"/>
      <c r="E111" s="112"/>
      <c r="F111" s="116" t="str">
        <f>E12</f>
        <v xml:space="preserve"> </v>
      </c>
      <c r="G111" s="112"/>
      <c r="H111" s="112"/>
      <c r="I111" s="112"/>
      <c r="J111" s="112"/>
      <c r="K111" s="108" t="s">
        <v>33</v>
      </c>
      <c r="L111" s="112"/>
      <c r="M111" s="302" t="str">
        <f>E18</f>
        <v xml:space="preserve"> </v>
      </c>
      <c r="N111" s="302"/>
      <c r="O111" s="302"/>
      <c r="P111" s="302"/>
      <c r="Q111" s="302"/>
      <c r="R111" s="115"/>
    </row>
    <row r="112" spans="2:18" s="110" customFormat="1" ht="14.45" customHeight="1">
      <c r="B112" s="111"/>
      <c r="C112" s="108" t="s">
        <v>32</v>
      </c>
      <c r="D112" s="112"/>
      <c r="E112" s="112"/>
      <c r="F112" s="116" t="str">
        <f>IF(E15="","",E15)</f>
        <v xml:space="preserve"> </v>
      </c>
      <c r="G112" s="112"/>
      <c r="H112" s="112"/>
      <c r="I112" s="112"/>
      <c r="J112" s="112"/>
      <c r="K112" s="108" t="s">
        <v>35</v>
      </c>
      <c r="L112" s="112"/>
      <c r="M112" s="302" t="str">
        <f>E21</f>
        <v xml:space="preserve"> </v>
      </c>
      <c r="N112" s="302"/>
      <c r="O112" s="302"/>
      <c r="P112" s="302"/>
      <c r="Q112" s="302"/>
      <c r="R112" s="115"/>
    </row>
    <row r="113" spans="2:18" s="110" customFormat="1" ht="10.35" customHeight="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5"/>
    </row>
    <row r="114" spans="2:27" s="167" customFormat="1" ht="29.25" customHeight="1">
      <c r="B114" s="162"/>
      <c r="C114" s="163" t="s">
        <v>141</v>
      </c>
      <c r="D114" s="164" t="s">
        <v>142</v>
      </c>
      <c r="E114" s="164" t="s">
        <v>58</v>
      </c>
      <c r="F114" s="303" t="s">
        <v>143</v>
      </c>
      <c r="G114" s="303"/>
      <c r="H114" s="303"/>
      <c r="I114" s="303"/>
      <c r="J114" s="164" t="s">
        <v>144</v>
      </c>
      <c r="K114" s="164" t="s">
        <v>145</v>
      </c>
      <c r="L114" s="304" t="s">
        <v>146</v>
      </c>
      <c r="M114" s="304"/>
      <c r="N114" s="303" t="s">
        <v>132</v>
      </c>
      <c r="O114" s="303"/>
      <c r="P114" s="303"/>
      <c r="Q114" s="305"/>
      <c r="R114" s="166"/>
      <c r="T114" s="168" t="s">
        <v>147</v>
      </c>
      <c r="U114" s="169" t="s">
        <v>40</v>
      </c>
      <c r="V114" s="169" t="s">
        <v>148</v>
      </c>
      <c r="W114" s="169" t="s">
        <v>149</v>
      </c>
      <c r="X114" s="169" t="s">
        <v>150</v>
      </c>
      <c r="Y114" s="169" t="s">
        <v>151</v>
      </c>
      <c r="Z114" s="169" t="s">
        <v>152</v>
      </c>
      <c r="AA114" s="170" t="s">
        <v>153</v>
      </c>
    </row>
    <row r="115" spans="2:63" s="110" customFormat="1" ht="29.25" customHeight="1">
      <c r="B115" s="111"/>
      <c r="C115" s="171" t="s">
        <v>128</v>
      </c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296">
        <f>BK115</f>
        <v>0</v>
      </c>
      <c r="O115" s="297"/>
      <c r="P115" s="297"/>
      <c r="Q115" s="297"/>
      <c r="R115" s="115"/>
      <c r="T115" s="172"/>
      <c r="U115" s="118"/>
      <c r="V115" s="118"/>
      <c r="W115" s="173">
        <f>W116</f>
        <v>0</v>
      </c>
      <c r="X115" s="118"/>
      <c r="Y115" s="173">
        <f>Y116</f>
        <v>0</v>
      </c>
      <c r="Z115" s="118"/>
      <c r="AA115" s="174">
        <f>AA116</f>
        <v>0</v>
      </c>
      <c r="AT115" s="100" t="s">
        <v>75</v>
      </c>
      <c r="AU115" s="100" t="s">
        <v>134</v>
      </c>
      <c r="BK115" s="175">
        <f>BK116</f>
        <v>0</v>
      </c>
    </row>
    <row r="116" spans="2:63" s="180" customFormat="1" ht="37.35" customHeight="1">
      <c r="B116" s="176"/>
      <c r="C116" s="177"/>
      <c r="D116" s="178" t="s">
        <v>192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298">
        <f>BK116</f>
        <v>0</v>
      </c>
      <c r="O116" s="299"/>
      <c r="P116" s="299"/>
      <c r="Q116" s="299"/>
      <c r="R116" s="179"/>
      <c r="T116" s="181"/>
      <c r="U116" s="177"/>
      <c r="V116" s="177"/>
      <c r="W116" s="182">
        <f>W117+W141+W163+W180+W185</f>
        <v>0</v>
      </c>
      <c r="X116" s="177"/>
      <c r="Y116" s="182">
        <f>Y117+Y141+Y163+Y180+Y185</f>
        <v>0</v>
      </c>
      <c r="Z116" s="177"/>
      <c r="AA116" s="183">
        <f>AA117+AA141+AA163+AA180+AA185</f>
        <v>0</v>
      </c>
      <c r="AR116" s="184" t="s">
        <v>124</v>
      </c>
      <c r="AT116" s="185" t="s">
        <v>75</v>
      </c>
      <c r="AU116" s="185" t="s">
        <v>76</v>
      </c>
      <c r="AY116" s="184" t="s">
        <v>155</v>
      </c>
      <c r="BK116" s="186">
        <f>BK117+BK141+BK163+BK180+BK185</f>
        <v>0</v>
      </c>
    </row>
    <row r="117" spans="2:63" s="180" customFormat="1" ht="19.9" customHeight="1">
      <c r="B117" s="176"/>
      <c r="C117" s="177"/>
      <c r="D117" s="187" t="s">
        <v>1387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300">
        <f>BK117</f>
        <v>0</v>
      </c>
      <c r="O117" s="301"/>
      <c r="P117" s="301"/>
      <c r="Q117" s="301"/>
      <c r="R117" s="179"/>
      <c r="T117" s="181"/>
      <c r="U117" s="177"/>
      <c r="V117" s="177"/>
      <c r="W117" s="182">
        <f>SUM(W118:W140)</f>
        <v>0</v>
      </c>
      <c r="X117" s="177"/>
      <c r="Y117" s="182">
        <f>SUM(Y118:Y140)</f>
        <v>0</v>
      </c>
      <c r="Z117" s="177"/>
      <c r="AA117" s="183">
        <f>SUM(AA118:AA140)</f>
        <v>0</v>
      </c>
      <c r="AR117" s="184" t="s">
        <v>124</v>
      </c>
      <c r="AT117" s="185" t="s">
        <v>75</v>
      </c>
      <c r="AU117" s="185" t="s">
        <v>22</v>
      </c>
      <c r="AY117" s="184" t="s">
        <v>155</v>
      </c>
      <c r="BK117" s="186">
        <f>SUM(BK118:BK140)</f>
        <v>0</v>
      </c>
    </row>
    <row r="118" spans="2:65" s="110" customFormat="1" ht="82.5" customHeight="1">
      <c r="B118" s="111"/>
      <c r="C118" s="188" t="s">
        <v>22</v>
      </c>
      <c r="D118" s="188" t="s">
        <v>156</v>
      </c>
      <c r="E118" s="189" t="s">
        <v>1392</v>
      </c>
      <c r="F118" s="316" t="s">
        <v>1393</v>
      </c>
      <c r="G118" s="316"/>
      <c r="H118" s="316"/>
      <c r="I118" s="316"/>
      <c r="J118" s="190" t="s">
        <v>1274</v>
      </c>
      <c r="K118" s="191">
        <v>1</v>
      </c>
      <c r="L118" s="317"/>
      <c r="M118" s="317"/>
      <c r="N118" s="318">
        <f>ROUND(L118*K118,2)</f>
        <v>0</v>
      </c>
      <c r="O118" s="318"/>
      <c r="P118" s="318"/>
      <c r="Q118" s="318"/>
      <c r="R118" s="115"/>
      <c r="T118" s="192" t="s">
        <v>5</v>
      </c>
      <c r="U118" s="193" t="s">
        <v>41</v>
      </c>
      <c r="V118" s="194">
        <v>0</v>
      </c>
      <c r="W118" s="194">
        <f>V118*K118</f>
        <v>0</v>
      </c>
      <c r="X118" s="194">
        <v>0</v>
      </c>
      <c r="Y118" s="194">
        <f>X118*K118</f>
        <v>0</v>
      </c>
      <c r="Z118" s="194">
        <v>0</v>
      </c>
      <c r="AA118" s="195">
        <f>Z118*K118</f>
        <v>0</v>
      </c>
      <c r="AR118" s="100" t="s">
        <v>280</v>
      </c>
      <c r="AT118" s="100" t="s">
        <v>156</v>
      </c>
      <c r="AU118" s="100" t="s">
        <v>124</v>
      </c>
      <c r="AY118" s="100" t="s">
        <v>155</v>
      </c>
      <c r="BE118" s="196">
        <f>IF(U118="základní",N118,0)</f>
        <v>0</v>
      </c>
      <c r="BF118" s="196">
        <f>IF(U118="snížená",N118,0)</f>
        <v>0</v>
      </c>
      <c r="BG118" s="196">
        <f>IF(U118="zákl. přenesená",N118,0)</f>
        <v>0</v>
      </c>
      <c r="BH118" s="196">
        <f>IF(U118="sníž. přenesená",N118,0)</f>
        <v>0</v>
      </c>
      <c r="BI118" s="196">
        <f>IF(U118="nulová",N118,0)</f>
        <v>0</v>
      </c>
      <c r="BJ118" s="100" t="s">
        <v>22</v>
      </c>
      <c r="BK118" s="196">
        <f>ROUND(L118*K118,2)</f>
        <v>0</v>
      </c>
      <c r="BL118" s="100" t="s">
        <v>280</v>
      </c>
      <c r="BM118" s="100" t="s">
        <v>124</v>
      </c>
    </row>
    <row r="119" spans="2:47" s="110" customFormat="1" ht="78" customHeight="1">
      <c r="B119" s="111"/>
      <c r="C119" s="112"/>
      <c r="D119" s="112"/>
      <c r="E119" s="112"/>
      <c r="F119" s="338" t="s">
        <v>1394</v>
      </c>
      <c r="G119" s="339"/>
      <c r="H119" s="339"/>
      <c r="I119" s="339"/>
      <c r="J119" s="112"/>
      <c r="K119" s="112"/>
      <c r="L119" s="247"/>
      <c r="M119" s="247"/>
      <c r="N119" s="112"/>
      <c r="O119" s="112"/>
      <c r="P119" s="112"/>
      <c r="Q119" s="112"/>
      <c r="R119" s="115"/>
      <c r="T119" s="233"/>
      <c r="U119" s="112"/>
      <c r="V119" s="112"/>
      <c r="W119" s="112"/>
      <c r="X119" s="112"/>
      <c r="Y119" s="112"/>
      <c r="Z119" s="112"/>
      <c r="AA119" s="234"/>
      <c r="AT119" s="100" t="s">
        <v>559</v>
      </c>
      <c r="AU119" s="100" t="s">
        <v>124</v>
      </c>
    </row>
    <row r="120" spans="2:65" s="110" customFormat="1" ht="22.5" customHeight="1">
      <c r="B120" s="111"/>
      <c r="C120" s="188" t="s">
        <v>124</v>
      </c>
      <c r="D120" s="188" t="s">
        <v>156</v>
      </c>
      <c r="E120" s="189" t="s">
        <v>1395</v>
      </c>
      <c r="F120" s="316" t="s">
        <v>1396</v>
      </c>
      <c r="G120" s="316"/>
      <c r="H120" s="316"/>
      <c r="I120" s="316"/>
      <c r="J120" s="190" t="s">
        <v>1278</v>
      </c>
      <c r="K120" s="191">
        <v>2</v>
      </c>
      <c r="L120" s="317"/>
      <c r="M120" s="317"/>
      <c r="N120" s="318">
        <f>ROUND(L120*K120,2)</f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>V120*K120</f>
        <v>0</v>
      </c>
      <c r="X120" s="194">
        <v>0</v>
      </c>
      <c r="Y120" s="194">
        <f>X120*K120</f>
        <v>0</v>
      </c>
      <c r="Z120" s="194">
        <v>0</v>
      </c>
      <c r="AA120" s="195">
        <f>Z120*K120</f>
        <v>0</v>
      </c>
      <c r="AR120" s="100" t="s">
        <v>280</v>
      </c>
      <c r="AT120" s="100" t="s">
        <v>156</v>
      </c>
      <c r="AU120" s="100" t="s">
        <v>124</v>
      </c>
      <c r="AY120" s="100" t="s">
        <v>155</v>
      </c>
      <c r="BE120" s="196">
        <f>IF(U120="základní",N120,0)</f>
        <v>0</v>
      </c>
      <c r="BF120" s="196">
        <f>IF(U120="snížená",N120,0)</f>
        <v>0</v>
      </c>
      <c r="BG120" s="196">
        <f>IF(U120="zákl. přenesená",N120,0)</f>
        <v>0</v>
      </c>
      <c r="BH120" s="196">
        <f>IF(U120="sníž. přenesená",N120,0)</f>
        <v>0</v>
      </c>
      <c r="BI120" s="196">
        <f>IF(U120="nulová",N120,0)</f>
        <v>0</v>
      </c>
      <c r="BJ120" s="100" t="s">
        <v>22</v>
      </c>
      <c r="BK120" s="196">
        <f>ROUND(L120*K120,2)</f>
        <v>0</v>
      </c>
      <c r="BL120" s="100" t="s">
        <v>280</v>
      </c>
      <c r="BM120" s="100" t="s">
        <v>169</v>
      </c>
    </row>
    <row r="121" spans="2:65" s="110" customFormat="1" ht="22.5" customHeight="1">
      <c r="B121" s="111"/>
      <c r="C121" s="188" t="s">
        <v>165</v>
      </c>
      <c r="D121" s="188" t="s">
        <v>156</v>
      </c>
      <c r="E121" s="189" t="s">
        <v>1397</v>
      </c>
      <c r="F121" s="316" t="s">
        <v>1398</v>
      </c>
      <c r="G121" s="316"/>
      <c r="H121" s="316"/>
      <c r="I121" s="316"/>
      <c r="J121" s="190" t="s">
        <v>1278</v>
      </c>
      <c r="K121" s="191">
        <v>5</v>
      </c>
      <c r="L121" s="317"/>
      <c r="M121" s="317"/>
      <c r="N121" s="318">
        <f>ROUND(L121*K121,2)</f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>V121*K121</f>
        <v>0</v>
      </c>
      <c r="X121" s="194">
        <v>0</v>
      </c>
      <c r="Y121" s="194">
        <f>X121*K121</f>
        <v>0</v>
      </c>
      <c r="Z121" s="194">
        <v>0</v>
      </c>
      <c r="AA121" s="195">
        <f>Z121*K121</f>
        <v>0</v>
      </c>
      <c r="AR121" s="100" t="s">
        <v>280</v>
      </c>
      <c r="AT121" s="100" t="s">
        <v>156</v>
      </c>
      <c r="AU121" s="100" t="s">
        <v>124</v>
      </c>
      <c r="AY121" s="100" t="s">
        <v>155</v>
      </c>
      <c r="BE121" s="196">
        <f>IF(U121="základní",N121,0)</f>
        <v>0</v>
      </c>
      <c r="BF121" s="196">
        <f>IF(U121="snížená",N121,0)</f>
        <v>0</v>
      </c>
      <c r="BG121" s="196">
        <f>IF(U121="zákl. přenesená",N121,0)</f>
        <v>0</v>
      </c>
      <c r="BH121" s="196">
        <f>IF(U121="sníž. přenesená",N121,0)</f>
        <v>0</v>
      </c>
      <c r="BI121" s="196">
        <f>IF(U121="nulová",N121,0)</f>
        <v>0</v>
      </c>
      <c r="BJ121" s="100" t="s">
        <v>22</v>
      </c>
      <c r="BK121" s="196">
        <f>ROUND(L121*K121,2)</f>
        <v>0</v>
      </c>
      <c r="BL121" s="100" t="s">
        <v>280</v>
      </c>
      <c r="BM121" s="100" t="s">
        <v>176</v>
      </c>
    </row>
    <row r="122" spans="2:65" s="110" customFormat="1" ht="22.5" customHeight="1">
      <c r="B122" s="111"/>
      <c r="C122" s="188" t="s">
        <v>169</v>
      </c>
      <c r="D122" s="188" t="s">
        <v>156</v>
      </c>
      <c r="E122" s="189" t="s">
        <v>1399</v>
      </c>
      <c r="F122" s="316" t="s">
        <v>1400</v>
      </c>
      <c r="G122" s="316"/>
      <c r="H122" s="316"/>
      <c r="I122" s="316"/>
      <c r="J122" s="190" t="s">
        <v>1278</v>
      </c>
      <c r="K122" s="191">
        <v>5</v>
      </c>
      <c r="L122" s="317"/>
      <c r="M122" s="317"/>
      <c r="N122" s="318">
        <f>ROUND(L122*K122,2)</f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</v>
      </c>
      <c r="W122" s="194">
        <f>V122*K122</f>
        <v>0</v>
      </c>
      <c r="X122" s="194">
        <v>0</v>
      </c>
      <c r="Y122" s="194">
        <f>X122*K122</f>
        <v>0</v>
      </c>
      <c r="Z122" s="194">
        <v>0</v>
      </c>
      <c r="AA122" s="195">
        <f>Z122*K122</f>
        <v>0</v>
      </c>
      <c r="AR122" s="100" t="s">
        <v>280</v>
      </c>
      <c r="AT122" s="100" t="s">
        <v>156</v>
      </c>
      <c r="AU122" s="100" t="s">
        <v>124</v>
      </c>
      <c r="AY122" s="100" t="s">
        <v>155</v>
      </c>
      <c r="BE122" s="196">
        <f>IF(U122="základní",N122,0)</f>
        <v>0</v>
      </c>
      <c r="BF122" s="196">
        <f>IF(U122="snížená",N122,0)</f>
        <v>0</v>
      </c>
      <c r="BG122" s="196">
        <f>IF(U122="zákl. přenesená",N122,0)</f>
        <v>0</v>
      </c>
      <c r="BH122" s="196">
        <f>IF(U122="sníž. přenesená",N122,0)</f>
        <v>0</v>
      </c>
      <c r="BI122" s="196">
        <f>IF(U122="nulová",N122,0)</f>
        <v>0</v>
      </c>
      <c r="BJ122" s="100" t="s">
        <v>22</v>
      </c>
      <c r="BK122" s="196">
        <f>ROUND(L122*K122,2)</f>
        <v>0</v>
      </c>
      <c r="BL122" s="100" t="s">
        <v>280</v>
      </c>
      <c r="BM122" s="100" t="s">
        <v>239</v>
      </c>
    </row>
    <row r="123" spans="2:65" s="110" customFormat="1" ht="22.5" customHeight="1">
      <c r="B123" s="111"/>
      <c r="C123" s="188" t="s">
        <v>154</v>
      </c>
      <c r="D123" s="188" t="s">
        <v>156</v>
      </c>
      <c r="E123" s="189" t="s">
        <v>1401</v>
      </c>
      <c r="F123" s="316" t="s">
        <v>1402</v>
      </c>
      <c r="G123" s="316"/>
      <c r="H123" s="316"/>
      <c r="I123" s="316"/>
      <c r="J123" s="190" t="s">
        <v>1278</v>
      </c>
      <c r="K123" s="191">
        <v>1</v>
      </c>
      <c r="L123" s="317"/>
      <c r="M123" s="317"/>
      <c r="N123" s="318">
        <f>ROUND(L123*K123,2)</f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</v>
      </c>
      <c r="W123" s="194">
        <f>V123*K123</f>
        <v>0</v>
      </c>
      <c r="X123" s="194">
        <v>0</v>
      </c>
      <c r="Y123" s="194">
        <f>X123*K123</f>
        <v>0</v>
      </c>
      <c r="Z123" s="194">
        <v>0</v>
      </c>
      <c r="AA123" s="195">
        <f>Z123*K123</f>
        <v>0</v>
      </c>
      <c r="AR123" s="100" t="s">
        <v>280</v>
      </c>
      <c r="AT123" s="100" t="s">
        <v>156</v>
      </c>
      <c r="AU123" s="100" t="s">
        <v>124</v>
      </c>
      <c r="AY123" s="100" t="s">
        <v>155</v>
      </c>
      <c r="BE123" s="196">
        <f>IF(U123="základní",N123,0)</f>
        <v>0</v>
      </c>
      <c r="BF123" s="196">
        <f>IF(U123="snížená",N123,0)</f>
        <v>0</v>
      </c>
      <c r="BG123" s="196">
        <f>IF(U123="zákl. přenesená",N123,0)</f>
        <v>0</v>
      </c>
      <c r="BH123" s="196">
        <f>IF(U123="sníž. přenesená",N123,0)</f>
        <v>0</v>
      </c>
      <c r="BI123" s="196">
        <f>IF(U123="nulová",N123,0)</f>
        <v>0</v>
      </c>
      <c r="BJ123" s="100" t="s">
        <v>22</v>
      </c>
      <c r="BK123" s="196">
        <f>ROUND(L123*K123,2)</f>
        <v>0</v>
      </c>
      <c r="BL123" s="100" t="s">
        <v>280</v>
      </c>
      <c r="BM123" s="100" t="s">
        <v>26</v>
      </c>
    </row>
    <row r="124" spans="2:65" s="110" customFormat="1" ht="82.5" customHeight="1">
      <c r="B124" s="111"/>
      <c r="C124" s="188" t="s">
        <v>176</v>
      </c>
      <c r="D124" s="188" t="s">
        <v>156</v>
      </c>
      <c r="E124" s="189" t="s">
        <v>1403</v>
      </c>
      <c r="F124" s="316" t="s">
        <v>1404</v>
      </c>
      <c r="G124" s="316"/>
      <c r="H124" s="316"/>
      <c r="I124" s="316"/>
      <c r="J124" s="190" t="s">
        <v>214</v>
      </c>
      <c r="K124" s="191">
        <v>120</v>
      </c>
      <c r="L124" s="317"/>
      <c r="M124" s="317"/>
      <c r="N124" s="318">
        <f>ROUND(L124*K124,2)</f>
        <v>0</v>
      </c>
      <c r="O124" s="318"/>
      <c r="P124" s="318"/>
      <c r="Q124" s="318"/>
      <c r="R124" s="115"/>
      <c r="T124" s="192" t="s">
        <v>5</v>
      </c>
      <c r="U124" s="193" t="s">
        <v>41</v>
      </c>
      <c r="V124" s="194">
        <v>0</v>
      </c>
      <c r="W124" s="194">
        <f>V124*K124</f>
        <v>0</v>
      </c>
      <c r="X124" s="194">
        <v>0</v>
      </c>
      <c r="Y124" s="194">
        <f>X124*K124</f>
        <v>0</v>
      </c>
      <c r="Z124" s="194">
        <v>0</v>
      </c>
      <c r="AA124" s="195">
        <f>Z124*K124</f>
        <v>0</v>
      </c>
      <c r="AR124" s="100" t="s">
        <v>280</v>
      </c>
      <c r="AT124" s="100" t="s">
        <v>156</v>
      </c>
      <c r="AU124" s="100" t="s">
        <v>124</v>
      </c>
      <c r="AY124" s="100" t="s">
        <v>155</v>
      </c>
      <c r="BE124" s="196">
        <f>IF(U124="základní",N124,0)</f>
        <v>0</v>
      </c>
      <c r="BF124" s="196">
        <f>IF(U124="snížená",N124,0)</f>
        <v>0</v>
      </c>
      <c r="BG124" s="196">
        <f>IF(U124="zákl. přenesená",N124,0)</f>
        <v>0</v>
      </c>
      <c r="BH124" s="196">
        <f>IF(U124="sníž. přenesená",N124,0)</f>
        <v>0</v>
      </c>
      <c r="BI124" s="196">
        <f>IF(U124="nulová",N124,0)</f>
        <v>0</v>
      </c>
      <c r="BJ124" s="100" t="s">
        <v>22</v>
      </c>
      <c r="BK124" s="196">
        <f>ROUND(L124*K124,2)</f>
        <v>0</v>
      </c>
      <c r="BL124" s="100" t="s">
        <v>280</v>
      </c>
      <c r="BM124" s="100" t="s">
        <v>260</v>
      </c>
    </row>
    <row r="125" spans="2:47" s="110" customFormat="1" ht="42" customHeight="1">
      <c r="B125" s="111"/>
      <c r="C125" s="112"/>
      <c r="D125" s="112"/>
      <c r="E125" s="112"/>
      <c r="F125" s="338" t="s">
        <v>1405</v>
      </c>
      <c r="G125" s="339"/>
      <c r="H125" s="339"/>
      <c r="I125" s="339"/>
      <c r="J125" s="112"/>
      <c r="K125" s="112"/>
      <c r="L125" s="247"/>
      <c r="M125" s="247"/>
      <c r="N125" s="112"/>
      <c r="O125" s="112"/>
      <c r="P125" s="112"/>
      <c r="Q125" s="112"/>
      <c r="R125" s="115"/>
      <c r="T125" s="233"/>
      <c r="U125" s="112"/>
      <c r="V125" s="112"/>
      <c r="W125" s="112"/>
      <c r="X125" s="112"/>
      <c r="Y125" s="112"/>
      <c r="Z125" s="112"/>
      <c r="AA125" s="234"/>
      <c r="AT125" s="100" t="s">
        <v>559</v>
      </c>
      <c r="AU125" s="100" t="s">
        <v>124</v>
      </c>
    </row>
    <row r="126" spans="2:65" s="110" customFormat="1" ht="31.5" customHeight="1">
      <c r="B126" s="111"/>
      <c r="C126" s="188" t="s">
        <v>235</v>
      </c>
      <c r="D126" s="188" t="s">
        <v>156</v>
      </c>
      <c r="E126" s="189" t="s">
        <v>1406</v>
      </c>
      <c r="F126" s="316" t="s">
        <v>1407</v>
      </c>
      <c r="G126" s="316"/>
      <c r="H126" s="316"/>
      <c r="I126" s="316"/>
      <c r="J126" s="190" t="s">
        <v>477</v>
      </c>
      <c r="K126" s="191">
        <v>30</v>
      </c>
      <c r="L126" s="317"/>
      <c r="M126" s="317"/>
      <c r="N126" s="318">
        <f aca="true" t="shared" si="0" ref="N126:N140">ROUND(L126*K126,2)</f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</v>
      </c>
      <c r="W126" s="194">
        <f aca="true" t="shared" si="1" ref="W126:W140">V126*K126</f>
        <v>0</v>
      </c>
      <c r="X126" s="194">
        <v>0</v>
      </c>
      <c r="Y126" s="194">
        <f aca="true" t="shared" si="2" ref="Y126:Y140">X126*K126</f>
        <v>0</v>
      </c>
      <c r="Z126" s="194">
        <v>0</v>
      </c>
      <c r="AA126" s="195">
        <f aca="true" t="shared" si="3" ref="AA126:AA140">Z126*K126</f>
        <v>0</v>
      </c>
      <c r="AR126" s="100" t="s">
        <v>280</v>
      </c>
      <c r="AT126" s="100" t="s">
        <v>156</v>
      </c>
      <c r="AU126" s="100" t="s">
        <v>124</v>
      </c>
      <c r="AY126" s="100" t="s">
        <v>155</v>
      </c>
      <c r="BE126" s="196">
        <f aca="true" t="shared" si="4" ref="BE126:BE140">IF(U126="základní",N126,0)</f>
        <v>0</v>
      </c>
      <c r="BF126" s="196">
        <f aca="true" t="shared" si="5" ref="BF126:BF140">IF(U126="snížená",N126,0)</f>
        <v>0</v>
      </c>
      <c r="BG126" s="196">
        <f aca="true" t="shared" si="6" ref="BG126:BG140">IF(U126="zákl. přenesená",N126,0)</f>
        <v>0</v>
      </c>
      <c r="BH126" s="196">
        <f aca="true" t="shared" si="7" ref="BH126:BH140">IF(U126="sníž. přenesená",N126,0)</f>
        <v>0</v>
      </c>
      <c r="BI126" s="196">
        <f aca="true" t="shared" si="8" ref="BI126:BI140">IF(U126="nulová",N126,0)</f>
        <v>0</v>
      </c>
      <c r="BJ126" s="100" t="s">
        <v>22</v>
      </c>
      <c r="BK126" s="196">
        <f aca="true" t="shared" si="9" ref="BK126:BK140">ROUND(L126*K126,2)</f>
        <v>0</v>
      </c>
      <c r="BL126" s="100" t="s">
        <v>280</v>
      </c>
      <c r="BM126" s="100" t="s">
        <v>270</v>
      </c>
    </row>
    <row r="127" spans="2:65" s="110" customFormat="1" ht="31.5" customHeight="1">
      <c r="B127" s="111"/>
      <c r="C127" s="188" t="s">
        <v>239</v>
      </c>
      <c r="D127" s="188" t="s">
        <v>156</v>
      </c>
      <c r="E127" s="189" t="s">
        <v>1408</v>
      </c>
      <c r="F127" s="316" t="s">
        <v>1409</v>
      </c>
      <c r="G127" s="316"/>
      <c r="H127" s="316"/>
      <c r="I127" s="316"/>
      <c r="J127" s="190" t="s">
        <v>477</v>
      </c>
      <c r="K127" s="191">
        <v>200</v>
      </c>
      <c r="L127" s="317"/>
      <c r="M127" s="317"/>
      <c r="N127" s="318">
        <f t="shared" si="0"/>
        <v>0</v>
      </c>
      <c r="O127" s="318"/>
      <c r="P127" s="318"/>
      <c r="Q127" s="318"/>
      <c r="R127" s="115"/>
      <c r="T127" s="192" t="s">
        <v>5</v>
      </c>
      <c r="U127" s="193" t="s">
        <v>41</v>
      </c>
      <c r="V127" s="194">
        <v>0</v>
      </c>
      <c r="W127" s="194">
        <f t="shared" si="1"/>
        <v>0</v>
      </c>
      <c r="X127" s="194">
        <v>0</v>
      </c>
      <c r="Y127" s="194">
        <f t="shared" si="2"/>
        <v>0</v>
      </c>
      <c r="Z127" s="194">
        <v>0</v>
      </c>
      <c r="AA127" s="195">
        <f t="shared" si="3"/>
        <v>0</v>
      </c>
      <c r="AR127" s="100" t="s">
        <v>280</v>
      </c>
      <c r="AT127" s="100" t="s">
        <v>156</v>
      </c>
      <c r="AU127" s="100" t="s">
        <v>124</v>
      </c>
      <c r="AY127" s="100" t="s">
        <v>155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00" t="s">
        <v>22</v>
      </c>
      <c r="BK127" s="196">
        <f t="shared" si="9"/>
        <v>0</v>
      </c>
      <c r="BL127" s="100" t="s">
        <v>280</v>
      </c>
      <c r="BM127" s="100" t="s">
        <v>280</v>
      </c>
    </row>
    <row r="128" spans="2:65" s="110" customFormat="1" ht="31.5" customHeight="1">
      <c r="B128" s="111"/>
      <c r="C128" s="188" t="s">
        <v>243</v>
      </c>
      <c r="D128" s="188" t="s">
        <v>156</v>
      </c>
      <c r="E128" s="189" t="s">
        <v>1410</v>
      </c>
      <c r="F128" s="316" t="s">
        <v>1411</v>
      </c>
      <c r="G128" s="316"/>
      <c r="H128" s="316"/>
      <c r="I128" s="316"/>
      <c r="J128" s="190" t="s">
        <v>477</v>
      </c>
      <c r="K128" s="191">
        <v>130</v>
      </c>
      <c r="L128" s="317"/>
      <c r="M128" s="317"/>
      <c r="N128" s="318">
        <f t="shared" si="0"/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</v>
      </c>
      <c r="W128" s="194">
        <f t="shared" si="1"/>
        <v>0</v>
      </c>
      <c r="X128" s="194">
        <v>0</v>
      </c>
      <c r="Y128" s="194">
        <f t="shared" si="2"/>
        <v>0</v>
      </c>
      <c r="Z128" s="194">
        <v>0</v>
      </c>
      <c r="AA128" s="195">
        <f t="shared" si="3"/>
        <v>0</v>
      </c>
      <c r="AR128" s="100" t="s">
        <v>280</v>
      </c>
      <c r="AT128" s="100" t="s">
        <v>156</v>
      </c>
      <c r="AU128" s="100" t="s">
        <v>124</v>
      </c>
      <c r="AY128" s="100" t="s">
        <v>155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00" t="s">
        <v>22</v>
      </c>
      <c r="BK128" s="196">
        <f t="shared" si="9"/>
        <v>0</v>
      </c>
      <c r="BL128" s="100" t="s">
        <v>280</v>
      </c>
      <c r="BM128" s="100" t="s">
        <v>295</v>
      </c>
    </row>
    <row r="129" spans="2:65" s="110" customFormat="1" ht="31.5" customHeight="1">
      <c r="B129" s="111"/>
      <c r="C129" s="188" t="s">
        <v>26</v>
      </c>
      <c r="D129" s="188" t="s">
        <v>156</v>
      </c>
      <c r="E129" s="189" t="s">
        <v>1412</v>
      </c>
      <c r="F129" s="316" t="s">
        <v>1413</v>
      </c>
      <c r="G129" s="316"/>
      <c r="H129" s="316"/>
      <c r="I129" s="316"/>
      <c r="J129" s="190" t="s">
        <v>477</v>
      </c>
      <c r="K129" s="191">
        <v>30</v>
      </c>
      <c r="L129" s="317"/>
      <c r="M129" s="317"/>
      <c r="N129" s="318">
        <f t="shared" si="0"/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 t="shared" si="1"/>
        <v>0</v>
      </c>
      <c r="X129" s="194">
        <v>0</v>
      </c>
      <c r="Y129" s="194">
        <f t="shared" si="2"/>
        <v>0</v>
      </c>
      <c r="Z129" s="194">
        <v>0</v>
      </c>
      <c r="AA129" s="195">
        <f t="shared" si="3"/>
        <v>0</v>
      </c>
      <c r="AR129" s="100" t="s">
        <v>280</v>
      </c>
      <c r="AT129" s="100" t="s">
        <v>156</v>
      </c>
      <c r="AU129" s="100" t="s">
        <v>124</v>
      </c>
      <c r="AY129" s="100" t="s">
        <v>155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00" t="s">
        <v>22</v>
      </c>
      <c r="BK129" s="196">
        <f t="shared" si="9"/>
        <v>0</v>
      </c>
      <c r="BL129" s="100" t="s">
        <v>280</v>
      </c>
      <c r="BM129" s="100" t="s">
        <v>304</v>
      </c>
    </row>
    <row r="130" spans="2:65" s="110" customFormat="1" ht="31.5" customHeight="1">
      <c r="B130" s="111"/>
      <c r="C130" s="188" t="s">
        <v>254</v>
      </c>
      <c r="D130" s="188" t="s">
        <v>156</v>
      </c>
      <c r="E130" s="189" t="s">
        <v>1414</v>
      </c>
      <c r="F130" s="316" t="s">
        <v>1415</v>
      </c>
      <c r="G130" s="316"/>
      <c r="H130" s="316"/>
      <c r="I130" s="316"/>
      <c r="J130" s="190" t="s">
        <v>477</v>
      </c>
      <c r="K130" s="191">
        <v>5</v>
      </c>
      <c r="L130" s="317"/>
      <c r="M130" s="317"/>
      <c r="N130" s="318">
        <f t="shared" si="0"/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 t="shared" si="1"/>
        <v>0</v>
      </c>
      <c r="X130" s="194">
        <v>0</v>
      </c>
      <c r="Y130" s="194">
        <f t="shared" si="2"/>
        <v>0</v>
      </c>
      <c r="Z130" s="194">
        <v>0</v>
      </c>
      <c r="AA130" s="195">
        <f t="shared" si="3"/>
        <v>0</v>
      </c>
      <c r="AR130" s="100" t="s">
        <v>280</v>
      </c>
      <c r="AT130" s="100" t="s">
        <v>156</v>
      </c>
      <c r="AU130" s="100" t="s">
        <v>124</v>
      </c>
      <c r="AY130" s="100" t="s">
        <v>155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00" t="s">
        <v>22</v>
      </c>
      <c r="BK130" s="196">
        <f t="shared" si="9"/>
        <v>0</v>
      </c>
      <c r="BL130" s="100" t="s">
        <v>280</v>
      </c>
      <c r="BM130" s="100" t="s">
        <v>323</v>
      </c>
    </row>
    <row r="131" spans="2:65" s="110" customFormat="1" ht="31.5" customHeight="1">
      <c r="B131" s="111"/>
      <c r="C131" s="188" t="s">
        <v>260</v>
      </c>
      <c r="D131" s="188" t="s">
        <v>156</v>
      </c>
      <c r="E131" s="189" t="s">
        <v>1416</v>
      </c>
      <c r="F131" s="316" t="s">
        <v>1417</v>
      </c>
      <c r="G131" s="316"/>
      <c r="H131" s="316"/>
      <c r="I131" s="316"/>
      <c r="J131" s="190" t="s">
        <v>477</v>
      </c>
      <c r="K131" s="191">
        <v>5</v>
      </c>
      <c r="L131" s="317"/>
      <c r="M131" s="317"/>
      <c r="N131" s="318">
        <f t="shared" si="0"/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0</v>
      </c>
      <c r="W131" s="194">
        <f t="shared" si="1"/>
        <v>0</v>
      </c>
      <c r="X131" s="194">
        <v>0</v>
      </c>
      <c r="Y131" s="194">
        <f t="shared" si="2"/>
        <v>0</v>
      </c>
      <c r="Z131" s="194">
        <v>0</v>
      </c>
      <c r="AA131" s="195">
        <f t="shared" si="3"/>
        <v>0</v>
      </c>
      <c r="AR131" s="100" t="s">
        <v>280</v>
      </c>
      <c r="AT131" s="100" t="s">
        <v>156</v>
      </c>
      <c r="AU131" s="100" t="s">
        <v>124</v>
      </c>
      <c r="AY131" s="100" t="s">
        <v>155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00" t="s">
        <v>22</v>
      </c>
      <c r="BK131" s="196">
        <f t="shared" si="9"/>
        <v>0</v>
      </c>
      <c r="BL131" s="100" t="s">
        <v>280</v>
      </c>
      <c r="BM131" s="100" t="s">
        <v>335</v>
      </c>
    </row>
    <row r="132" spans="2:65" s="110" customFormat="1" ht="44.25" customHeight="1">
      <c r="B132" s="111"/>
      <c r="C132" s="188" t="s">
        <v>266</v>
      </c>
      <c r="D132" s="188" t="s">
        <v>156</v>
      </c>
      <c r="E132" s="189" t="s">
        <v>1418</v>
      </c>
      <c r="F132" s="316" t="s">
        <v>1419</v>
      </c>
      <c r="G132" s="316"/>
      <c r="H132" s="316"/>
      <c r="I132" s="316"/>
      <c r="J132" s="190" t="s">
        <v>214</v>
      </c>
      <c r="K132" s="191">
        <v>40</v>
      </c>
      <c r="L132" s="317"/>
      <c r="M132" s="317"/>
      <c r="N132" s="318">
        <f t="shared" si="0"/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</v>
      </c>
      <c r="W132" s="194">
        <f t="shared" si="1"/>
        <v>0</v>
      </c>
      <c r="X132" s="194">
        <v>0</v>
      </c>
      <c r="Y132" s="194">
        <f t="shared" si="2"/>
        <v>0</v>
      </c>
      <c r="Z132" s="194">
        <v>0</v>
      </c>
      <c r="AA132" s="195">
        <f t="shared" si="3"/>
        <v>0</v>
      </c>
      <c r="AR132" s="100" t="s">
        <v>280</v>
      </c>
      <c r="AT132" s="100" t="s">
        <v>156</v>
      </c>
      <c r="AU132" s="100" t="s">
        <v>124</v>
      </c>
      <c r="AY132" s="100" t="s">
        <v>155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00" t="s">
        <v>22</v>
      </c>
      <c r="BK132" s="196">
        <f t="shared" si="9"/>
        <v>0</v>
      </c>
      <c r="BL132" s="100" t="s">
        <v>280</v>
      </c>
      <c r="BM132" s="100" t="s">
        <v>346</v>
      </c>
    </row>
    <row r="133" spans="2:65" s="110" customFormat="1" ht="22.5" customHeight="1">
      <c r="B133" s="111"/>
      <c r="C133" s="188" t="s">
        <v>270</v>
      </c>
      <c r="D133" s="188" t="s">
        <v>156</v>
      </c>
      <c r="E133" s="189" t="s">
        <v>1420</v>
      </c>
      <c r="F133" s="316" t="s">
        <v>1421</v>
      </c>
      <c r="G133" s="316"/>
      <c r="H133" s="316"/>
      <c r="I133" s="316"/>
      <c r="J133" s="190" t="s">
        <v>1278</v>
      </c>
      <c r="K133" s="191">
        <v>1</v>
      </c>
      <c r="L133" s="317"/>
      <c r="M133" s="317"/>
      <c r="N133" s="318">
        <f t="shared" si="0"/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</v>
      </c>
      <c r="W133" s="194">
        <f t="shared" si="1"/>
        <v>0</v>
      </c>
      <c r="X133" s="194">
        <v>0</v>
      </c>
      <c r="Y133" s="194">
        <f t="shared" si="2"/>
        <v>0</v>
      </c>
      <c r="Z133" s="194">
        <v>0</v>
      </c>
      <c r="AA133" s="195">
        <f t="shared" si="3"/>
        <v>0</v>
      </c>
      <c r="AR133" s="100" t="s">
        <v>280</v>
      </c>
      <c r="AT133" s="100" t="s">
        <v>156</v>
      </c>
      <c r="AU133" s="100" t="s">
        <v>124</v>
      </c>
      <c r="AY133" s="100" t="s">
        <v>155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00" t="s">
        <v>22</v>
      </c>
      <c r="BK133" s="196">
        <f t="shared" si="9"/>
        <v>0</v>
      </c>
      <c r="BL133" s="100" t="s">
        <v>280</v>
      </c>
      <c r="BM133" s="100" t="s">
        <v>369</v>
      </c>
    </row>
    <row r="134" spans="2:65" s="110" customFormat="1" ht="22.5" customHeight="1">
      <c r="B134" s="111"/>
      <c r="C134" s="188" t="s">
        <v>11</v>
      </c>
      <c r="D134" s="188" t="s">
        <v>156</v>
      </c>
      <c r="E134" s="189" t="s">
        <v>1422</v>
      </c>
      <c r="F134" s="316" t="s">
        <v>1423</v>
      </c>
      <c r="G134" s="316"/>
      <c r="H134" s="316"/>
      <c r="I134" s="316"/>
      <c r="J134" s="190" t="s">
        <v>1278</v>
      </c>
      <c r="K134" s="191">
        <v>71</v>
      </c>
      <c r="L134" s="317"/>
      <c r="M134" s="317"/>
      <c r="N134" s="318">
        <f t="shared" si="0"/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</v>
      </c>
      <c r="W134" s="194">
        <f t="shared" si="1"/>
        <v>0</v>
      </c>
      <c r="X134" s="194">
        <v>0</v>
      </c>
      <c r="Y134" s="194">
        <f t="shared" si="2"/>
        <v>0</v>
      </c>
      <c r="Z134" s="194">
        <v>0</v>
      </c>
      <c r="AA134" s="195">
        <f t="shared" si="3"/>
        <v>0</v>
      </c>
      <c r="AR134" s="100" t="s">
        <v>280</v>
      </c>
      <c r="AT134" s="100" t="s">
        <v>156</v>
      </c>
      <c r="AU134" s="100" t="s">
        <v>124</v>
      </c>
      <c r="AY134" s="100" t="s">
        <v>155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00" t="s">
        <v>22</v>
      </c>
      <c r="BK134" s="196">
        <f t="shared" si="9"/>
        <v>0</v>
      </c>
      <c r="BL134" s="100" t="s">
        <v>280</v>
      </c>
      <c r="BM134" s="100" t="s">
        <v>377</v>
      </c>
    </row>
    <row r="135" spans="2:65" s="110" customFormat="1" ht="22.5" customHeight="1">
      <c r="B135" s="111"/>
      <c r="C135" s="188" t="s">
        <v>280</v>
      </c>
      <c r="D135" s="188" t="s">
        <v>156</v>
      </c>
      <c r="E135" s="189" t="s">
        <v>1424</v>
      </c>
      <c r="F135" s="316" t="s">
        <v>1425</v>
      </c>
      <c r="G135" s="316"/>
      <c r="H135" s="316"/>
      <c r="I135" s="316"/>
      <c r="J135" s="190" t="s">
        <v>1278</v>
      </c>
      <c r="K135" s="191">
        <v>24</v>
      </c>
      <c r="L135" s="317"/>
      <c r="M135" s="317"/>
      <c r="N135" s="318">
        <f t="shared" si="0"/>
        <v>0</v>
      </c>
      <c r="O135" s="318"/>
      <c r="P135" s="318"/>
      <c r="Q135" s="318"/>
      <c r="R135" s="115"/>
      <c r="T135" s="192" t="s">
        <v>5</v>
      </c>
      <c r="U135" s="193" t="s">
        <v>41</v>
      </c>
      <c r="V135" s="194">
        <v>0</v>
      </c>
      <c r="W135" s="194">
        <f t="shared" si="1"/>
        <v>0</v>
      </c>
      <c r="X135" s="194">
        <v>0</v>
      </c>
      <c r="Y135" s="194">
        <f t="shared" si="2"/>
        <v>0</v>
      </c>
      <c r="Z135" s="194">
        <v>0</v>
      </c>
      <c r="AA135" s="195">
        <f t="shared" si="3"/>
        <v>0</v>
      </c>
      <c r="AR135" s="100" t="s">
        <v>280</v>
      </c>
      <c r="AT135" s="100" t="s">
        <v>156</v>
      </c>
      <c r="AU135" s="100" t="s">
        <v>124</v>
      </c>
      <c r="AY135" s="100" t="s">
        <v>155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00" t="s">
        <v>22</v>
      </c>
      <c r="BK135" s="196">
        <f t="shared" si="9"/>
        <v>0</v>
      </c>
      <c r="BL135" s="100" t="s">
        <v>280</v>
      </c>
      <c r="BM135" s="100" t="s">
        <v>388</v>
      </c>
    </row>
    <row r="136" spans="2:65" s="110" customFormat="1" ht="22.5" customHeight="1">
      <c r="B136" s="111"/>
      <c r="C136" s="188" t="s">
        <v>287</v>
      </c>
      <c r="D136" s="188" t="s">
        <v>156</v>
      </c>
      <c r="E136" s="189" t="s">
        <v>1426</v>
      </c>
      <c r="F136" s="316" t="s">
        <v>1427</v>
      </c>
      <c r="G136" s="316"/>
      <c r="H136" s="316"/>
      <c r="I136" s="316"/>
      <c r="J136" s="190" t="s">
        <v>1278</v>
      </c>
      <c r="K136" s="191">
        <v>3</v>
      </c>
      <c r="L136" s="317"/>
      <c r="M136" s="317"/>
      <c r="N136" s="318">
        <f t="shared" si="0"/>
        <v>0</v>
      </c>
      <c r="O136" s="318"/>
      <c r="P136" s="318"/>
      <c r="Q136" s="318"/>
      <c r="R136" s="115"/>
      <c r="T136" s="192" t="s">
        <v>5</v>
      </c>
      <c r="U136" s="193" t="s">
        <v>41</v>
      </c>
      <c r="V136" s="194">
        <v>0</v>
      </c>
      <c r="W136" s="194">
        <f t="shared" si="1"/>
        <v>0</v>
      </c>
      <c r="X136" s="194">
        <v>0</v>
      </c>
      <c r="Y136" s="194">
        <f t="shared" si="2"/>
        <v>0</v>
      </c>
      <c r="Z136" s="194">
        <v>0</v>
      </c>
      <c r="AA136" s="195">
        <f t="shared" si="3"/>
        <v>0</v>
      </c>
      <c r="AR136" s="100" t="s">
        <v>280</v>
      </c>
      <c r="AT136" s="100" t="s">
        <v>156</v>
      </c>
      <c r="AU136" s="100" t="s">
        <v>124</v>
      </c>
      <c r="AY136" s="100" t="s">
        <v>155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00" t="s">
        <v>22</v>
      </c>
      <c r="BK136" s="196">
        <f t="shared" si="9"/>
        <v>0</v>
      </c>
      <c r="BL136" s="100" t="s">
        <v>280</v>
      </c>
      <c r="BM136" s="100" t="s">
        <v>398</v>
      </c>
    </row>
    <row r="137" spans="2:65" s="110" customFormat="1" ht="22.5" customHeight="1">
      <c r="B137" s="111"/>
      <c r="C137" s="188" t="s">
        <v>295</v>
      </c>
      <c r="D137" s="188" t="s">
        <v>156</v>
      </c>
      <c r="E137" s="189" t="s">
        <v>1428</v>
      </c>
      <c r="F137" s="316" t="s">
        <v>1429</v>
      </c>
      <c r="G137" s="316"/>
      <c r="H137" s="316"/>
      <c r="I137" s="316"/>
      <c r="J137" s="190" t="s">
        <v>1278</v>
      </c>
      <c r="K137" s="191">
        <v>6</v>
      </c>
      <c r="L137" s="317"/>
      <c r="M137" s="317"/>
      <c r="N137" s="318">
        <f t="shared" si="0"/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</v>
      </c>
      <c r="W137" s="194">
        <f t="shared" si="1"/>
        <v>0</v>
      </c>
      <c r="X137" s="194">
        <v>0</v>
      </c>
      <c r="Y137" s="194">
        <f t="shared" si="2"/>
        <v>0</v>
      </c>
      <c r="Z137" s="194">
        <v>0</v>
      </c>
      <c r="AA137" s="195">
        <f t="shared" si="3"/>
        <v>0</v>
      </c>
      <c r="AR137" s="100" t="s">
        <v>280</v>
      </c>
      <c r="AT137" s="100" t="s">
        <v>156</v>
      </c>
      <c r="AU137" s="100" t="s">
        <v>124</v>
      </c>
      <c r="AY137" s="100" t="s">
        <v>155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00" t="s">
        <v>22</v>
      </c>
      <c r="BK137" s="196">
        <f t="shared" si="9"/>
        <v>0</v>
      </c>
      <c r="BL137" s="100" t="s">
        <v>280</v>
      </c>
      <c r="BM137" s="100" t="s">
        <v>433</v>
      </c>
    </row>
    <row r="138" spans="2:65" s="110" customFormat="1" ht="22.5" customHeight="1">
      <c r="B138" s="111"/>
      <c r="C138" s="188" t="s">
        <v>299</v>
      </c>
      <c r="D138" s="188" t="s">
        <v>156</v>
      </c>
      <c r="E138" s="189" t="s">
        <v>1430</v>
      </c>
      <c r="F138" s="316" t="s">
        <v>1431</v>
      </c>
      <c r="G138" s="316"/>
      <c r="H138" s="316"/>
      <c r="I138" s="316"/>
      <c r="J138" s="190" t="s">
        <v>1278</v>
      </c>
      <c r="K138" s="191">
        <v>1</v>
      </c>
      <c r="L138" s="317"/>
      <c r="M138" s="317"/>
      <c r="N138" s="318">
        <f t="shared" si="0"/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</v>
      </c>
      <c r="W138" s="194">
        <f t="shared" si="1"/>
        <v>0</v>
      </c>
      <c r="X138" s="194">
        <v>0</v>
      </c>
      <c r="Y138" s="194">
        <f t="shared" si="2"/>
        <v>0</v>
      </c>
      <c r="Z138" s="194">
        <v>0</v>
      </c>
      <c r="AA138" s="195">
        <f t="shared" si="3"/>
        <v>0</v>
      </c>
      <c r="AR138" s="100" t="s">
        <v>280</v>
      </c>
      <c r="AT138" s="100" t="s">
        <v>156</v>
      </c>
      <c r="AU138" s="100" t="s">
        <v>124</v>
      </c>
      <c r="AY138" s="100" t="s">
        <v>155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00" t="s">
        <v>22</v>
      </c>
      <c r="BK138" s="196">
        <f t="shared" si="9"/>
        <v>0</v>
      </c>
      <c r="BL138" s="100" t="s">
        <v>280</v>
      </c>
      <c r="BM138" s="100" t="s">
        <v>443</v>
      </c>
    </row>
    <row r="139" spans="2:65" s="110" customFormat="1" ht="31.5" customHeight="1">
      <c r="B139" s="111"/>
      <c r="C139" s="188" t="s">
        <v>304</v>
      </c>
      <c r="D139" s="188" t="s">
        <v>156</v>
      </c>
      <c r="E139" s="189" t="s">
        <v>1432</v>
      </c>
      <c r="F139" s="316" t="s">
        <v>1433</v>
      </c>
      <c r="G139" s="316"/>
      <c r="H139" s="316"/>
      <c r="I139" s="316"/>
      <c r="J139" s="190" t="s">
        <v>214</v>
      </c>
      <c r="K139" s="191">
        <v>80</v>
      </c>
      <c r="L139" s="317"/>
      <c r="M139" s="317"/>
      <c r="N139" s="318">
        <f t="shared" si="0"/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0</v>
      </c>
      <c r="W139" s="194">
        <f t="shared" si="1"/>
        <v>0</v>
      </c>
      <c r="X139" s="194">
        <v>0</v>
      </c>
      <c r="Y139" s="194">
        <f t="shared" si="2"/>
        <v>0</v>
      </c>
      <c r="Z139" s="194">
        <v>0</v>
      </c>
      <c r="AA139" s="195">
        <f t="shared" si="3"/>
        <v>0</v>
      </c>
      <c r="AR139" s="100" t="s">
        <v>280</v>
      </c>
      <c r="AT139" s="100" t="s">
        <v>156</v>
      </c>
      <c r="AU139" s="100" t="s">
        <v>124</v>
      </c>
      <c r="AY139" s="100" t="s">
        <v>155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00" t="s">
        <v>22</v>
      </c>
      <c r="BK139" s="196">
        <f t="shared" si="9"/>
        <v>0</v>
      </c>
      <c r="BL139" s="100" t="s">
        <v>280</v>
      </c>
      <c r="BM139" s="100" t="s">
        <v>453</v>
      </c>
    </row>
    <row r="140" spans="2:65" s="110" customFormat="1" ht="31.5" customHeight="1">
      <c r="B140" s="111"/>
      <c r="C140" s="188" t="s">
        <v>10</v>
      </c>
      <c r="D140" s="188" t="s">
        <v>156</v>
      </c>
      <c r="E140" s="189" t="s">
        <v>1434</v>
      </c>
      <c r="F140" s="316" t="s">
        <v>1435</v>
      </c>
      <c r="G140" s="316"/>
      <c r="H140" s="316"/>
      <c r="I140" s="316"/>
      <c r="J140" s="190" t="s">
        <v>580</v>
      </c>
      <c r="K140" s="191">
        <v>400</v>
      </c>
      <c r="L140" s="317"/>
      <c r="M140" s="317"/>
      <c r="N140" s="318">
        <f t="shared" si="0"/>
        <v>0</v>
      </c>
      <c r="O140" s="318"/>
      <c r="P140" s="318"/>
      <c r="Q140" s="318"/>
      <c r="R140" s="115"/>
      <c r="T140" s="192" t="s">
        <v>5</v>
      </c>
      <c r="U140" s="193" t="s">
        <v>41</v>
      </c>
      <c r="V140" s="194">
        <v>0</v>
      </c>
      <c r="W140" s="194">
        <f t="shared" si="1"/>
        <v>0</v>
      </c>
      <c r="X140" s="194">
        <v>0</v>
      </c>
      <c r="Y140" s="194">
        <f t="shared" si="2"/>
        <v>0</v>
      </c>
      <c r="Z140" s="194">
        <v>0</v>
      </c>
      <c r="AA140" s="195">
        <f t="shared" si="3"/>
        <v>0</v>
      </c>
      <c r="AR140" s="100" t="s">
        <v>280</v>
      </c>
      <c r="AT140" s="100" t="s">
        <v>156</v>
      </c>
      <c r="AU140" s="100" t="s">
        <v>124</v>
      </c>
      <c r="AY140" s="100" t="s">
        <v>155</v>
      </c>
      <c r="BE140" s="196">
        <f t="shared" si="4"/>
        <v>0</v>
      </c>
      <c r="BF140" s="196">
        <f t="shared" si="5"/>
        <v>0</v>
      </c>
      <c r="BG140" s="196">
        <f t="shared" si="6"/>
        <v>0</v>
      </c>
      <c r="BH140" s="196">
        <f t="shared" si="7"/>
        <v>0</v>
      </c>
      <c r="BI140" s="196">
        <f t="shared" si="8"/>
        <v>0</v>
      </c>
      <c r="BJ140" s="100" t="s">
        <v>22</v>
      </c>
      <c r="BK140" s="196">
        <f t="shared" si="9"/>
        <v>0</v>
      </c>
      <c r="BL140" s="100" t="s">
        <v>280</v>
      </c>
      <c r="BM140" s="100" t="s">
        <v>462</v>
      </c>
    </row>
    <row r="141" spans="2:63" s="180" customFormat="1" ht="29.85" customHeight="1">
      <c r="B141" s="176"/>
      <c r="C141" s="177"/>
      <c r="D141" s="187" t="s">
        <v>1388</v>
      </c>
      <c r="E141" s="187"/>
      <c r="F141" s="187"/>
      <c r="G141" s="187"/>
      <c r="H141" s="187"/>
      <c r="I141" s="187"/>
      <c r="J141" s="187"/>
      <c r="K141" s="187"/>
      <c r="L141" s="200"/>
      <c r="M141" s="200"/>
      <c r="N141" s="314">
        <f>BK141</f>
        <v>0</v>
      </c>
      <c r="O141" s="315"/>
      <c r="P141" s="315"/>
      <c r="Q141" s="315"/>
      <c r="R141" s="179"/>
      <c r="T141" s="181"/>
      <c r="U141" s="177"/>
      <c r="V141" s="177"/>
      <c r="W141" s="182">
        <f>SUM(W142:W162)</f>
        <v>0</v>
      </c>
      <c r="X141" s="177"/>
      <c r="Y141" s="182">
        <f>SUM(Y142:Y162)</f>
        <v>0</v>
      </c>
      <c r="Z141" s="177"/>
      <c r="AA141" s="183">
        <f>SUM(AA142:AA162)</f>
        <v>0</v>
      </c>
      <c r="AR141" s="184" t="s">
        <v>124</v>
      </c>
      <c r="AT141" s="185" t="s">
        <v>75</v>
      </c>
      <c r="AU141" s="185" t="s">
        <v>22</v>
      </c>
      <c r="AY141" s="184" t="s">
        <v>155</v>
      </c>
      <c r="BK141" s="186">
        <f>SUM(BK142:BK162)</f>
        <v>0</v>
      </c>
    </row>
    <row r="142" spans="2:65" s="110" customFormat="1" ht="44.25" customHeight="1">
      <c r="B142" s="111"/>
      <c r="C142" s="188" t="s">
        <v>323</v>
      </c>
      <c r="D142" s="188" t="s">
        <v>156</v>
      </c>
      <c r="E142" s="189" t="s">
        <v>1436</v>
      </c>
      <c r="F142" s="316" t="s">
        <v>1437</v>
      </c>
      <c r="G142" s="316"/>
      <c r="H142" s="316"/>
      <c r="I142" s="316"/>
      <c r="J142" s="190" t="s">
        <v>1278</v>
      </c>
      <c r="K142" s="191">
        <v>1</v>
      </c>
      <c r="L142" s="317"/>
      <c r="M142" s="317"/>
      <c r="N142" s="318">
        <f aca="true" t="shared" si="10" ref="N142:N162">ROUND(L142*K142,2)</f>
        <v>0</v>
      </c>
      <c r="O142" s="318"/>
      <c r="P142" s="318"/>
      <c r="Q142" s="318"/>
      <c r="R142" s="115"/>
      <c r="T142" s="192" t="s">
        <v>5</v>
      </c>
      <c r="U142" s="193" t="s">
        <v>41</v>
      </c>
      <c r="V142" s="194">
        <v>0</v>
      </c>
      <c r="W142" s="194">
        <f aca="true" t="shared" si="11" ref="W142:W162">V142*K142</f>
        <v>0</v>
      </c>
      <c r="X142" s="194">
        <v>0</v>
      </c>
      <c r="Y142" s="194">
        <f aca="true" t="shared" si="12" ref="Y142:Y162">X142*K142</f>
        <v>0</v>
      </c>
      <c r="Z142" s="194">
        <v>0</v>
      </c>
      <c r="AA142" s="195">
        <f aca="true" t="shared" si="13" ref="AA142:AA162">Z142*K142</f>
        <v>0</v>
      </c>
      <c r="AR142" s="100" t="s">
        <v>280</v>
      </c>
      <c r="AT142" s="100" t="s">
        <v>156</v>
      </c>
      <c r="AU142" s="100" t="s">
        <v>124</v>
      </c>
      <c r="AY142" s="100" t="s">
        <v>155</v>
      </c>
      <c r="BE142" s="196">
        <f aca="true" t="shared" si="14" ref="BE142:BE162">IF(U142="základní",N142,0)</f>
        <v>0</v>
      </c>
      <c r="BF142" s="196">
        <f aca="true" t="shared" si="15" ref="BF142:BF162">IF(U142="snížená",N142,0)</f>
        <v>0</v>
      </c>
      <c r="BG142" s="196">
        <f aca="true" t="shared" si="16" ref="BG142:BG162">IF(U142="zákl. přenesená",N142,0)</f>
        <v>0</v>
      </c>
      <c r="BH142" s="196">
        <f aca="true" t="shared" si="17" ref="BH142:BH162">IF(U142="sníž. přenesená",N142,0)</f>
        <v>0</v>
      </c>
      <c r="BI142" s="196">
        <f aca="true" t="shared" si="18" ref="BI142:BI162">IF(U142="nulová",N142,0)</f>
        <v>0</v>
      </c>
      <c r="BJ142" s="100" t="s">
        <v>22</v>
      </c>
      <c r="BK142" s="196">
        <f aca="true" t="shared" si="19" ref="BK142:BK162">ROUND(L142*K142,2)</f>
        <v>0</v>
      </c>
      <c r="BL142" s="100" t="s">
        <v>280</v>
      </c>
      <c r="BM142" s="100" t="s">
        <v>474</v>
      </c>
    </row>
    <row r="143" spans="2:65" s="110" customFormat="1" ht="22.5" customHeight="1">
      <c r="B143" s="111"/>
      <c r="C143" s="188" t="s">
        <v>331</v>
      </c>
      <c r="D143" s="188" t="s">
        <v>156</v>
      </c>
      <c r="E143" s="189" t="s">
        <v>1438</v>
      </c>
      <c r="F143" s="316" t="s">
        <v>1439</v>
      </c>
      <c r="G143" s="316"/>
      <c r="H143" s="316"/>
      <c r="I143" s="316"/>
      <c r="J143" s="190" t="s">
        <v>1278</v>
      </c>
      <c r="K143" s="191">
        <v>2</v>
      </c>
      <c r="L143" s="317"/>
      <c r="M143" s="317"/>
      <c r="N143" s="318">
        <f t="shared" si="10"/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</v>
      </c>
      <c r="W143" s="194">
        <f t="shared" si="11"/>
        <v>0</v>
      </c>
      <c r="X143" s="194">
        <v>0</v>
      </c>
      <c r="Y143" s="194">
        <f t="shared" si="12"/>
        <v>0</v>
      </c>
      <c r="Z143" s="194">
        <v>0</v>
      </c>
      <c r="AA143" s="195">
        <f t="shared" si="13"/>
        <v>0</v>
      </c>
      <c r="AR143" s="100" t="s">
        <v>280</v>
      </c>
      <c r="AT143" s="100" t="s">
        <v>156</v>
      </c>
      <c r="AU143" s="100" t="s">
        <v>124</v>
      </c>
      <c r="AY143" s="100" t="s">
        <v>155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00" t="s">
        <v>22</v>
      </c>
      <c r="BK143" s="196">
        <f t="shared" si="19"/>
        <v>0</v>
      </c>
      <c r="BL143" s="100" t="s">
        <v>280</v>
      </c>
      <c r="BM143" s="100" t="s">
        <v>485</v>
      </c>
    </row>
    <row r="144" spans="2:65" s="110" customFormat="1" ht="22.5" customHeight="1">
      <c r="B144" s="111"/>
      <c r="C144" s="188" t="s">
        <v>335</v>
      </c>
      <c r="D144" s="188" t="s">
        <v>156</v>
      </c>
      <c r="E144" s="189" t="s">
        <v>1440</v>
      </c>
      <c r="F144" s="316" t="s">
        <v>1441</v>
      </c>
      <c r="G144" s="316"/>
      <c r="H144" s="316"/>
      <c r="I144" s="316"/>
      <c r="J144" s="190" t="s">
        <v>1278</v>
      </c>
      <c r="K144" s="191">
        <v>1</v>
      </c>
      <c r="L144" s="317"/>
      <c r="M144" s="317"/>
      <c r="N144" s="318">
        <f t="shared" si="10"/>
        <v>0</v>
      </c>
      <c r="O144" s="318"/>
      <c r="P144" s="318"/>
      <c r="Q144" s="318"/>
      <c r="R144" s="115"/>
      <c r="T144" s="192" t="s">
        <v>5</v>
      </c>
      <c r="U144" s="193" t="s">
        <v>41</v>
      </c>
      <c r="V144" s="194">
        <v>0</v>
      </c>
      <c r="W144" s="194">
        <f t="shared" si="11"/>
        <v>0</v>
      </c>
      <c r="X144" s="194">
        <v>0</v>
      </c>
      <c r="Y144" s="194">
        <f t="shared" si="12"/>
        <v>0</v>
      </c>
      <c r="Z144" s="194">
        <v>0</v>
      </c>
      <c r="AA144" s="195">
        <f t="shared" si="13"/>
        <v>0</v>
      </c>
      <c r="AR144" s="100" t="s">
        <v>280</v>
      </c>
      <c r="AT144" s="100" t="s">
        <v>156</v>
      </c>
      <c r="AU144" s="100" t="s">
        <v>124</v>
      </c>
      <c r="AY144" s="100" t="s">
        <v>155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00" t="s">
        <v>22</v>
      </c>
      <c r="BK144" s="196">
        <f t="shared" si="19"/>
        <v>0</v>
      </c>
      <c r="BL144" s="100" t="s">
        <v>280</v>
      </c>
      <c r="BM144" s="100" t="s">
        <v>496</v>
      </c>
    </row>
    <row r="145" spans="2:65" s="110" customFormat="1" ht="31.5" customHeight="1">
      <c r="B145" s="111"/>
      <c r="C145" s="188" t="s">
        <v>341</v>
      </c>
      <c r="D145" s="188" t="s">
        <v>156</v>
      </c>
      <c r="E145" s="189" t="s">
        <v>1442</v>
      </c>
      <c r="F145" s="316" t="s">
        <v>1443</v>
      </c>
      <c r="G145" s="316"/>
      <c r="H145" s="316"/>
      <c r="I145" s="316"/>
      <c r="J145" s="190" t="s">
        <v>1278</v>
      </c>
      <c r="K145" s="191">
        <v>1</v>
      </c>
      <c r="L145" s="317"/>
      <c r="M145" s="317"/>
      <c r="N145" s="318">
        <f t="shared" si="10"/>
        <v>0</v>
      </c>
      <c r="O145" s="318"/>
      <c r="P145" s="318"/>
      <c r="Q145" s="318"/>
      <c r="R145" s="115"/>
      <c r="T145" s="192" t="s">
        <v>5</v>
      </c>
      <c r="U145" s="193" t="s">
        <v>41</v>
      </c>
      <c r="V145" s="194">
        <v>0</v>
      </c>
      <c r="W145" s="194">
        <f t="shared" si="11"/>
        <v>0</v>
      </c>
      <c r="X145" s="194">
        <v>0</v>
      </c>
      <c r="Y145" s="194">
        <f t="shared" si="12"/>
        <v>0</v>
      </c>
      <c r="Z145" s="194">
        <v>0</v>
      </c>
      <c r="AA145" s="195">
        <f t="shared" si="13"/>
        <v>0</v>
      </c>
      <c r="AR145" s="100" t="s">
        <v>280</v>
      </c>
      <c r="AT145" s="100" t="s">
        <v>156</v>
      </c>
      <c r="AU145" s="100" t="s">
        <v>124</v>
      </c>
      <c r="AY145" s="100" t="s">
        <v>155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00" t="s">
        <v>22</v>
      </c>
      <c r="BK145" s="196">
        <f t="shared" si="19"/>
        <v>0</v>
      </c>
      <c r="BL145" s="100" t="s">
        <v>280</v>
      </c>
      <c r="BM145" s="100" t="s">
        <v>508</v>
      </c>
    </row>
    <row r="146" spans="2:65" s="110" customFormat="1" ht="22.5" customHeight="1">
      <c r="B146" s="111"/>
      <c r="C146" s="188" t="s">
        <v>346</v>
      </c>
      <c r="D146" s="188" t="s">
        <v>156</v>
      </c>
      <c r="E146" s="189" t="s">
        <v>1444</v>
      </c>
      <c r="F146" s="316" t="s">
        <v>1445</v>
      </c>
      <c r="G146" s="316"/>
      <c r="H146" s="316"/>
      <c r="I146" s="316"/>
      <c r="J146" s="190" t="s">
        <v>477</v>
      </c>
      <c r="K146" s="191">
        <v>15</v>
      </c>
      <c r="L146" s="317"/>
      <c r="M146" s="317"/>
      <c r="N146" s="318">
        <f t="shared" si="10"/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0</v>
      </c>
      <c r="W146" s="194">
        <f t="shared" si="11"/>
        <v>0</v>
      </c>
      <c r="X146" s="194">
        <v>0</v>
      </c>
      <c r="Y146" s="194">
        <f t="shared" si="12"/>
        <v>0</v>
      </c>
      <c r="Z146" s="194">
        <v>0</v>
      </c>
      <c r="AA146" s="195">
        <f t="shared" si="13"/>
        <v>0</v>
      </c>
      <c r="AR146" s="100" t="s">
        <v>280</v>
      </c>
      <c r="AT146" s="100" t="s">
        <v>156</v>
      </c>
      <c r="AU146" s="100" t="s">
        <v>124</v>
      </c>
      <c r="AY146" s="100" t="s">
        <v>155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00" t="s">
        <v>22</v>
      </c>
      <c r="BK146" s="196">
        <f t="shared" si="19"/>
        <v>0</v>
      </c>
      <c r="BL146" s="100" t="s">
        <v>280</v>
      </c>
      <c r="BM146" s="100" t="s">
        <v>520</v>
      </c>
    </row>
    <row r="147" spans="2:65" s="110" customFormat="1" ht="22.5" customHeight="1">
      <c r="B147" s="111"/>
      <c r="C147" s="188" t="s">
        <v>365</v>
      </c>
      <c r="D147" s="188" t="s">
        <v>156</v>
      </c>
      <c r="E147" s="189" t="s">
        <v>1446</v>
      </c>
      <c r="F147" s="316" t="s">
        <v>1447</v>
      </c>
      <c r="G147" s="316"/>
      <c r="H147" s="316"/>
      <c r="I147" s="316"/>
      <c r="J147" s="190" t="s">
        <v>477</v>
      </c>
      <c r="K147" s="191">
        <v>5</v>
      </c>
      <c r="L147" s="317"/>
      <c r="M147" s="317"/>
      <c r="N147" s="318">
        <f t="shared" si="10"/>
        <v>0</v>
      </c>
      <c r="O147" s="318"/>
      <c r="P147" s="318"/>
      <c r="Q147" s="318"/>
      <c r="R147" s="115"/>
      <c r="T147" s="192" t="s">
        <v>5</v>
      </c>
      <c r="U147" s="193" t="s">
        <v>41</v>
      </c>
      <c r="V147" s="194">
        <v>0</v>
      </c>
      <c r="W147" s="194">
        <f t="shared" si="11"/>
        <v>0</v>
      </c>
      <c r="X147" s="194">
        <v>0</v>
      </c>
      <c r="Y147" s="194">
        <f t="shared" si="12"/>
        <v>0</v>
      </c>
      <c r="Z147" s="194">
        <v>0</v>
      </c>
      <c r="AA147" s="195">
        <f t="shared" si="13"/>
        <v>0</v>
      </c>
      <c r="AR147" s="100" t="s">
        <v>280</v>
      </c>
      <c r="AT147" s="100" t="s">
        <v>156</v>
      </c>
      <c r="AU147" s="100" t="s">
        <v>124</v>
      </c>
      <c r="AY147" s="100" t="s">
        <v>155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00" t="s">
        <v>22</v>
      </c>
      <c r="BK147" s="196">
        <f t="shared" si="19"/>
        <v>0</v>
      </c>
      <c r="BL147" s="100" t="s">
        <v>280</v>
      </c>
      <c r="BM147" s="100" t="s">
        <v>530</v>
      </c>
    </row>
    <row r="148" spans="2:65" s="110" customFormat="1" ht="22.5" customHeight="1">
      <c r="B148" s="111"/>
      <c r="C148" s="188" t="s">
        <v>369</v>
      </c>
      <c r="D148" s="188" t="s">
        <v>156</v>
      </c>
      <c r="E148" s="189" t="s">
        <v>1448</v>
      </c>
      <c r="F148" s="316" t="s">
        <v>1449</v>
      </c>
      <c r="G148" s="316"/>
      <c r="H148" s="316"/>
      <c r="I148" s="316"/>
      <c r="J148" s="190" t="s">
        <v>477</v>
      </c>
      <c r="K148" s="191">
        <v>5</v>
      </c>
      <c r="L148" s="317"/>
      <c r="M148" s="317"/>
      <c r="N148" s="318">
        <f t="shared" si="10"/>
        <v>0</v>
      </c>
      <c r="O148" s="318"/>
      <c r="P148" s="318"/>
      <c r="Q148" s="318"/>
      <c r="R148" s="115"/>
      <c r="T148" s="192" t="s">
        <v>5</v>
      </c>
      <c r="U148" s="193" t="s">
        <v>41</v>
      </c>
      <c r="V148" s="194">
        <v>0</v>
      </c>
      <c r="W148" s="194">
        <f t="shared" si="11"/>
        <v>0</v>
      </c>
      <c r="X148" s="194">
        <v>0</v>
      </c>
      <c r="Y148" s="194">
        <f t="shared" si="12"/>
        <v>0</v>
      </c>
      <c r="Z148" s="194">
        <v>0</v>
      </c>
      <c r="AA148" s="195">
        <f t="shared" si="13"/>
        <v>0</v>
      </c>
      <c r="AR148" s="100" t="s">
        <v>280</v>
      </c>
      <c r="AT148" s="100" t="s">
        <v>156</v>
      </c>
      <c r="AU148" s="100" t="s">
        <v>124</v>
      </c>
      <c r="AY148" s="100" t="s">
        <v>155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00" t="s">
        <v>22</v>
      </c>
      <c r="BK148" s="196">
        <f t="shared" si="19"/>
        <v>0</v>
      </c>
      <c r="BL148" s="100" t="s">
        <v>280</v>
      </c>
      <c r="BM148" s="100" t="s">
        <v>543</v>
      </c>
    </row>
    <row r="149" spans="2:65" s="110" customFormat="1" ht="22.5" customHeight="1">
      <c r="B149" s="111"/>
      <c r="C149" s="188" t="s">
        <v>373</v>
      </c>
      <c r="D149" s="188" t="s">
        <v>156</v>
      </c>
      <c r="E149" s="189" t="s">
        <v>1450</v>
      </c>
      <c r="F149" s="316" t="s">
        <v>1451</v>
      </c>
      <c r="G149" s="316"/>
      <c r="H149" s="316"/>
      <c r="I149" s="316"/>
      <c r="J149" s="190" t="s">
        <v>477</v>
      </c>
      <c r="K149" s="191">
        <v>3</v>
      </c>
      <c r="L149" s="317"/>
      <c r="M149" s="317"/>
      <c r="N149" s="318">
        <f t="shared" si="10"/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</v>
      </c>
      <c r="W149" s="194">
        <f t="shared" si="11"/>
        <v>0</v>
      </c>
      <c r="X149" s="194">
        <v>0</v>
      </c>
      <c r="Y149" s="194">
        <f t="shared" si="12"/>
        <v>0</v>
      </c>
      <c r="Z149" s="194">
        <v>0</v>
      </c>
      <c r="AA149" s="195">
        <f t="shared" si="13"/>
        <v>0</v>
      </c>
      <c r="AR149" s="100" t="s">
        <v>280</v>
      </c>
      <c r="AT149" s="100" t="s">
        <v>156</v>
      </c>
      <c r="AU149" s="100" t="s">
        <v>124</v>
      </c>
      <c r="AY149" s="100" t="s">
        <v>155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00" t="s">
        <v>22</v>
      </c>
      <c r="BK149" s="196">
        <f t="shared" si="19"/>
        <v>0</v>
      </c>
      <c r="BL149" s="100" t="s">
        <v>280</v>
      </c>
      <c r="BM149" s="100" t="s">
        <v>554</v>
      </c>
    </row>
    <row r="150" spans="2:65" s="110" customFormat="1" ht="22.5" customHeight="1">
      <c r="B150" s="111"/>
      <c r="C150" s="188" t="s">
        <v>377</v>
      </c>
      <c r="D150" s="188" t="s">
        <v>156</v>
      </c>
      <c r="E150" s="189" t="s">
        <v>1452</v>
      </c>
      <c r="F150" s="316" t="s">
        <v>1453</v>
      </c>
      <c r="G150" s="316"/>
      <c r="H150" s="316"/>
      <c r="I150" s="316"/>
      <c r="J150" s="190" t="s">
        <v>1278</v>
      </c>
      <c r="K150" s="191">
        <v>2</v>
      </c>
      <c r="L150" s="317"/>
      <c r="M150" s="317"/>
      <c r="N150" s="318">
        <f t="shared" si="10"/>
        <v>0</v>
      </c>
      <c r="O150" s="318"/>
      <c r="P150" s="318"/>
      <c r="Q150" s="318"/>
      <c r="R150" s="115"/>
      <c r="T150" s="192" t="s">
        <v>5</v>
      </c>
      <c r="U150" s="193" t="s">
        <v>41</v>
      </c>
      <c r="V150" s="194">
        <v>0</v>
      </c>
      <c r="W150" s="194">
        <f t="shared" si="11"/>
        <v>0</v>
      </c>
      <c r="X150" s="194">
        <v>0</v>
      </c>
      <c r="Y150" s="194">
        <f t="shared" si="12"/>
        <v>0</v>
      </c>
      <c r="Z150" s="194">
        <v>0</v>
      </c>
      <c r="AA150" s="195">
        <f t="shared" si="13"/>
        <v>0</v>
      </c>
      <c r="AR150" s="100" t="s">
        <v>280</v>
      </c>
      <c r="AT150" s="100" t="s">
        <v>156</v>
      </c>
      <c r="AU150" s="100" t="s">
        <v>124</v>
      </c>
      <c r="AY150" s="100" t="s">
        <v>155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00" t="s">
        <v>22</v>
      </c>
      <c r="BK150" s="196">
        <f t="shared" si="19"/>
        <v>0</v>
      </c>
      <c r="BL150" s="100" t="s">
        <v>280</v>
      </c>
      <c r="BM150" s="100" t="s">
        <v>564</v>
      </c>
    </row>
    <row r="151" spans="2:65" s="110" customFormat="1" ht="22.5" customHeight="1">
      <c r="B151" s="111"/>
      <c r="C151" s="188" t="s">
        <v>382</v>
      </c>
      <c r="D151" s="188" t="s">
        <v>156</v>
      </c>
      <c r="E151" s="189" t="s">
        <v>1454</v>
      </c>
      <c r="F151" s="316" t="s">
        <v>1455</v>
      </c>
      <c r="G151" s="316"/>
      <c r="H151" s="316"/>
      <c r="I151" s="316"/>
      <c r="J151" s="190" t="s">
        <v>1278</v>
      </c>
      <c r="K151" s="191">
        <v>1</v>
      </c>
      <c r="L151" s="317"/>
      <c r="M151" s="317"/>
      <c r="N151" s="318">
        <f t="shared" si="10"/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0</v>
      </c>
      <c r="W151" s="194">
        <f t="shared" si="11"/>
        <v>0</v>
      </c>
      <c r="X151" s="194">
        <v>0</v>
      </c>
      <c r="Y151" s="194">
        <f t="shared" si="12"/>
        <v>0</v>
      </c>
      <c r="Z151" s="194">
        <v>0</v>
      </c>
      <c r="AA151" s="195">
        <f t="shared" si="13"/>
        <v>0</v>
      </c>
      <c r="AR151" s="100" t="s">
        <v>280</v>
      </c>
      <c r="AT151" s="100" t="s">
        <v>156</v>
      </c>
      <c r="AU151" s="100" t="s">
        <v>124</v>
      </c>
      <c r="AY151" s="100" t="s">
        <v>155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100" t="s">
        <v>22</v>
      </c>
      <c r="BK151" s="196">
        <f t="shared" si="19"/>
        <v>0</v>
      </c>
      <c r="BL151" s="100" t="s">
        <v>280</v>
      </c>
      <c r="BM151" s="100" t="s">
        <v>572</v>
      </c>
    </row>
    <row r="152" spans="2:65" s="110" customFormat="1" ht="22.5" customHeight="1">
      <c r="B152" s="111"/>
      <c r="C152" s="188" t="s">
        <v>388</v>
      </c>
      <c r="D152" s="188" t="s">
        <v>156</v>
      </c>
      <c r="E152" s="189" t="s">
        <v>1456</v>
      </c>
      <c r="F152" s="316" t="s">
        <v>1457</v>
      </c>
      <c r="G152" s="316"/>
      <c r="H152" s="316"/>
      <c r="I152" s="316"/>
      <c r="J152" s="190" t="s">
        <v>1278</v>
      </c>
      <c r="K152" s="191">
        <v>1</v>
      </c>
      <c r="L152" s="317"/>
      <c r="M152" s="317"/>
      <c r="N152" s="318">
        <f t="shared" si="10"/>
        <v>0</v>
      </c>
      <c r="O152" s="318"/>
      <c r="P152" s="318"/>
      <c r="Q152" s="318"/>
      <c r="R152" s="115"/>
      <c r="T152" s="192" t="s">
        <v>5</v>
      </c>
      <c r="U152" s="193" t="s">
        <v>41</v>
      </c>
      <c r="V152" s="194">
        <v>0</v>
      </c>
      <c r="W152" s="194">
        <f t="shared" si="11"/>
        <v>0</v>
      </c>
      <c r="X152" s="194">
        <v>0</v>
      </c>
      <c r="Y152" s="194">
        <f t="shared" si="12"/>
        <v>0</v>
      </c>
      <c r="Z152" s="194">
        <v>0</v>
      </c>
      <c r="AA152" s="195">
        <f t="shared" si="13"/>
        <v>0</v>
      </c>
      <c r="AR152" s="100" t="s">
        <v>280</v>
      </c>
      <c r="AT152" s="100" t="s">
        <v>156</v>
      </c>
      <c r="AU152" s="100" t="s">
        <v>124</v>
      </c>
      <c r="AY152" s="100" t="s">
        <v>155</v>
      </c>
      <c r="BE152" s="196">
        <f t="shared" si="14"/>
        <v>0</v>
      </c>
      <c r="BF152" s="196">
        <f t="shared" si="15"/>
        <v>0</v>
      </c>
      <c r="BG152" s="196">
        <f t="shared" si="16"/>
        <v>0</v>
      </c>
      <c r="BH152" s="196">
        <f t="shared" si="17"/>
        <v>0</v>
      </c>
      <c r="BI152" s="196">
        <f t="shared" si="18"/>
        <v>0</v>
      </c>
      <c r="BJ152" s="100" t="s">
        <v>22</v>
      </c>
      <c r="BK152" s="196">
        <f t="shared" si="19"/>
        <v>0</v>
      </c>
      <c r="BL152" s="100" t="s">
        <v>280</v>
      </c>
      <c r="BM152" s="100" t="s">
        <v>582</v>
      </c>
    </row>
    <row r="153" spans="2:65" s="110" customFormat="1" ht="22.5" customHeight="1">
      <c r="B153" s="111"/>
      <c r="C153" s="188" t="s">
        <v>392</v>
      </c>
      <c r="D153" s="188" t="s">
        <v>156</v>
      </c>
      <c r="E153" s="189" t="s">
        <v>1458</v>
      </c>
      <c r="F153" s="316" t="s">
        <v>1459</v>
      </c>
      <c r="G153" s="316"/>
      <c r="H153" s="316"/>
      <c r="I153" s="316"/>
      <c r="J153" s="190" t="s">
        <v>1278</v>
      </c>
      <c r="K153" s="191">
        <v>1</v>
      </c>
      <c r="L153" s="317"/>
      <c r="M153" s="317"/>
      <c r="N153" s="318">
        <f t="shared" si="10"/>
        <v>0</v>
      </c>
      <c r="O153" s="318"/>
      <c r="P153" s="318"/>
      <c r="Q153" s="318"/>
      <c r="R153" s="115"/>
      <c r="T153" s="192" t="s">
        <v>5</v>
      </c>
      <c r="U153" s="193" t="s">
        <v>41</v>
      </c>
      <c r="V153" s="194">
        <v>0</v>
      </c>
      <c r="W153" s="194">
        <f t="shared" si="11"/>
        <v>0</v>
      </c>
      <c r="X153" s="194">
        <v>0</v>
      </c>
      <c r="Y153" s="194">
        <f t="shared" si="12"/>
        <v>0</v>
      </c>
      <c r="Z153" s="194">
        <v>0</v>
      </c>
      <c r="AA153" s="195">
        <f t="shared" si="13"/>
        <v>0</v>
      </c>
      <c r="AR153" s="100" t="s">
        <v>280</v>
      </c>
      <c r="AT153" s="100" t="s">
        <v>156</v>
      </c>
      <c r="AU153" s="100" t="s">
        <v>124</v>
      </c>
      <c r="AY153" s="100" t="s">
        <v>155</v>
      </c>
      <c r="BE153" s="196">
        <f t="shared" si="14"/>
        <v>0</v>
      </c>
      <c r="BF153" s="196">
        <f t="shared" si="15"/>
        <v>0</v>
      </c>
      <c r="BG153" s="196">
        <f t="shared" si="16"/>
        <v>0</v>
      </c>
      <c r="BH153" s="196">
        <f t="shared" si="17"/>
        <v>0</v>
      </c>
      <c r="BI153" s="196">
        <f t="shared" si="18"/>
        <v>0</v>
      </c>
      <c r="BJ153" s="100" t="s">
        <v>22</v>
      </c>
      <c r="BK153" s="196">
        <f t="shared" si="19"/>
        <v>0</v>
      </c>
      <c r="BL153" s="100" t="s">
        <v>280</v>
      </c>
      <c r="BM153" s="100" t="s">
        <v>590</v>
      </c>
    </row>
    <row r="154" spans="2:65" s="110" customFormat="1" ht="22.5" customHeight="1">
      <c r="B154" s="111"/>
      <c r="C154" s="188" t="s">
        <v>398</v>
      </c>
      <c r="D154" s="188" t="s">
        <v>156</v>
      </c>
      <c r="E154" s="189" t="s">
        <v>1460</v>
      </c>
      <c r="F154" s="316" t="s">
        <v>1461</v>
      </c>
      <c r="G154" s="316"/>
      <c r="H154" s="316"/>
      <c r="I154" s="316"/>
      <c r="J154" s="190" t="s">
        <v>1278</v>
      </c>
      <c r="K154" s="191">
        <v>2</v>
      </c>
      <c r="L154" s="317"/>
      <c r="M154" s="317"/>
      <c r="N154" s="318">
        <f t="shared" si="10"/>
        <v>0</v>
      </c>
      <c r="O154" s="318"/>
      <c r="P154" s="318"/>
      <c r="Q154" s="318"/>
      <c r="R154" s="115"/>
      <c r="T154" s="192" t="s">
        <v>5</v>
      </c>
      <c r="U154" s="193" t="s">
        <v>41</v>
      </c>
      <c r="V154" s="194">
        <v>0</v>
      </c>
      <c r="W154" s="194">
        <f t="shared" si="11"/>
        <v>0</v>
      </c>
      <c r="X154" s="194">
        <v>0</v>
      </c>
      <c r="Y154" s="194">
        <f t="shared" si="12"/>
        <v>0</v>
      </c>
      <c r="Z154" s="194">
        <v>0</v>
      </c>
      <c r="AA154" s="195">
        <f t="shared" si="13"/>
        <v>0</v>
      </c>
      <c r="AR154" s="100" t="s">
        <v>280</v>
      </c>
      <c r="AT154" s="100" t="s">
        <v>156</v>
      </c>
      <c r="AU154" s="100" t="s">
        <v>124</v>
      </c>
      <c r="AY154" s="100" t="s">
        <v>155</v>
      </c>
      <c r="BE154" s="196">
        <f t="shared" si="14"/>
        <v>0</v>
      </c>
      <c r="BF154" s="196">
        <f t="shared" si="15"/>
        <v>0</v>
      </c>
      <c r="BG154" s="196">
        <f t="shared" si="16"/>
        <v>0</v>
      </c>
      <c r="BH154" s="196">
        <f t="shared" si="17"/>
        <v>0</v>
      </c>
      <c r="BI154" s="196">
        <f t="shared" si="18"/>
        <v>0</v>
      </c>
      <c r="BJ154" s="100" t="s">
        <v>22</v>
      </c>
      <c r="BK154" s="196">
        <f t="shared" si="19"/>
        <v>0</v>
      </c>
      <c r="BL154" s="100" t="s">
        <v>280</v>
      </c>
      <c r="BM154" s="100" t="s">
        <v>599</v>
      </c>
    </row>
    <row r="155" spans="2:65" s="110" customFormat="1" ht="22.5" customHeight="1">
      <c r="B155" s="111"/>
      <c r="C155" s="188" t="s">
        <v>427</v>
      </c>
      <c r="D155" s="188" t="s">
        <v>156</v>
      </c>
      <c r="E155" s="189" t="s">
        <v>1462</v>
      </c>
      <c r="F155" s="316" t="s">
        <v>1463</v>
      </c>
      <c r="G155" s="316"/>
      <c r="H155" s="316"/>
      <c r="I155" s="316"/>
      <c r="J155" s="190" t="s">
        <v>1278</v>
      </c>
      <c r="K155" s="191">
        <v>1</v>
      </c>
      <c r="L155" s="317"/>
      <c r="M155" s="317"/>
      <c r="N155" s="318">
        <f t="shared" si="10"/>
        <v>0</v>
      </c>
      <c r="O155" s="318"/>
      <c r="P155" s="318"/>
      <c r="Q155" s="318"/>
      <c r="R155" s="115"/>
      <c r="T155" s="192" t="s">
        <v>5</v>
      </c>
      <c r="U155" s="193" t="s">
        <v>41</v>
      </c>
      <c r="V155" s="194">
        <v>0</v>
      </c>
      <c r="W155" s="194">
        <f t="shared" si="11"/>
        <v>0</v>
      </c>
      <c r="X155" s="194">
        <v>0</v>
      </c>
      <c r="Y155" s="194">
        <f t="shared" si="12"/>
        <v>0</v>
      </c>
      <c r="Z155" s="194">
        <v>0</v>
      </c>
      <c r="AA155" s="195">
        <f t="shared" si="13"/>
        <v>0</v>
      </c>
      <c r="AR155" s="100" t="s">
        <v>280</v>
      </c>
      <c r="AT155" s="100" t="s">
        <v>156</v>
      </c>
      <c r="AU155" s="100" t="s">
        <v>124</v>
      </c>
      <c r="AY155" s="100" t="s">
        <v>155</v>
      </c>
      <c r="BE155" s="196">
        <f t="shared" si="14"/>
        <v>0</v>
      </c>
      <c r="BF155" s="196">
        <f t="shared" si="15"/>
        <v>0</v>
      </c>
      <c r="BG155" s="196">
        <f t="shared" si="16"/>
        <v>0</v>
      </c>
      <c r="BH155" s="196">
        <f t="shared" si="17"/>
        <v>0</v>
      </c>
      <c r="BI155" s="196">
        <f t="shared" si="18"/>
        <v>0</v>
      </c>
      <c r="BJ155" s="100" t="s">
        <v>22</v>
      </c>
      <c r="BK155" s="196">
        <f t="shared" si="19"/>
        <v>0</v>
      </c>
      <c r="BL155" s="100" t="s">
        <v>280</v>
      </c>
      <c r="BM155" s="100" t="s">
        <v>607</v>
      </c>
    </row>
    <row r="156" spans="2:65" s="110" customFormat="1" ht="22.5" customHeight="1">
      <c r="B156" s="111"/>
      <c r="C156" s="188" t="s">
        <v>433</v>
      </c>
      <c r="D156" s="188" t="s">
        <v>156</v>
      </c>
      <c r="E156" s="189" t="s">
        <v>1464</v>
      </c>
      <c r="F156" s="316" t="s">
        <v>1465</v>
      </c>
      <c r="G156" s="316"/>
      <c r="H156" s="316"/>
      <c r="I156" s="316"/>
      <c r="J156" s="190" t="s">
        <v>1278</v>
      </c>
      <c r="K156" s="191">
        <v>1</v>
      </c>
      <c r="L156" s="317"/>
      <c r="M156" s="317"/>
      <c r="N156" s="318">
        <f t="shared" si="10"/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</v>
      </c>
      <c r="W156" s="194">
        <f t="shared" si="11"/>
        <v>0</v>
      </c>
      <c r="X156" s="194">
        <v>0</v>
      </c>
      <c r="Y156" s="194">
        <f t="shared" si="12"/>
        <v>0</v>
      </c>
      <c r="Z156" s="194">
        <v>0</v>
      </c>
      <c r="AA156" s="195">
        <f t="shared" si="13"/>
        <v>0</v>
      </c>
      <c r="AR156" s="100" t="s">
        <v>280</v>
      </c>
      <c r="AT156" s="100" t="s">
        <v>156</v>
      </c>
      <c r="AU156" s="100" t="s">
        <v>124</v>
      </c>
      <c r="AY156" s="100" t="s">
        <v>155</v>
      </c>
      <c r="BE156" s="196">
        <f t="shared" si="14"/>
        <v>0</v>
      </c>
      <c r="BF156" s="196">
        <f t="shared" si="15"/>
        <v>0</v>
      </c>
      <c r="BG156" s="196">
        <f t="shared" si="16"/>
        <v>0</v>
      </c>
      <c r="BH156" s="196">
        <f t="shared" si="17"/>
        <v>0</v>
      </c>
      <c r="BI156" s="196">
        <f t="shared" si="18"/>
        <v>0</v>
      </c>
      <c r="BJ156" s="100" t="s">
        <v>22</v>
      </c>
      <c r="BK156" s="196">
        <f t="shared" si="19"/>
        <v>0</v>
      </c>
      <c r="BL156" s="100" t="s">
        <v>280</v>
      </c>
      <c r="BM156" s="100" t="s">
        <v>615</v>
      </c>
    </row>
    <row r="157" spans="2:65" s="110" customFormat="1" ht="22.5" customHeight="1">
      <c r="B157" s="111"/>
      <c r="C157" s="188" t="s">
        <v>439</v>
      </c>
      <c r="D157" s="188" t="s">
        <v>156</v>
      </c>
      <c r="E157" s="189" t="s">
        <v>1466</v>
      </c>
      <c r="F157" s="316" t="s">
        <v>1467</v>
      </c>
      <c r="G157" s="316"/>
      <c r="H157" s="316"/>
      <c r="I157" s="316"/>
      <c r="J157" s="190" t="s">
        <v>1278</v>
      </c>
      <c r="K157" s="191">
        <v>6</v>
      </c>
      <c r="L157" s="317"/>
      <c r="M157" s="317"/>
      <c r="N157" s="318">
        <f t="shared" si="10"/>
        <v>0</v>
      </c>
      <c r="O157" s="318"/>
      <c r="P157" s="318"/>
      <c r="Q157" s="318"/>
      <c r="R157" s="115"/>
      <c r="T157" s="192" t="s">
        <v>5</v>
      </c>
      <c r="U157" s="193" t="s">
        <v>41</v>
      </c>
      <c r="V157" s="194">
        <v>0</v>
      </c>
      <c r="W157" s="194">
        <f t="shared" si="11"/>
        <v>0</v>
      </c>
      <c r="X157" s="194">
        <v>0</v>
      </c>
      <c r="Y157" s="194">
        <f t="shared" si="12"/>
        <v>0</v>
      </c>
      <c r="Z157" s="194">
        <v>0</v>
      </c>
      <c r="AA157" s="195">
        <f t="shared" si="13"/>
        <v>0</v>
      </c>
      <c r="AR157" s="100" t="s">
        <v>280</v>
      </c>
      <c r="AT157" s="100" t="s">
        <v>156</v>
      </c>
      <c r="AU157" s="100" t="s">
        <v>124</v>
      </c>
      <c r="AY157" s="100" t="s">
        <v>155</v>
      </c>
      <c r="BE157" s="196">
        <f t="shared" si="14"/>
        <v>0</v>
      </c>
      <c r="BF157" s="196">
        <f t="shared" si="15"/>
        <v>0</v>
      </c>
      <c r="BG157" s="196">
        <f t="shared" si="16"/>
        <v>0</v>
      </c>
      <c r="BH157" s="196">
        <f t="shared" si="17"/>
        <v>0</v>
      </c>
      <c r="BI157" s="196">
        <f t="shared" si="18"/>
        <v>0</v>
      </c>
      <c r="BJ157" s="100" t="s">
        <v>22</v>
      </c>
      <c r="BK157" s="196">
        <f t="shared" si="19"/>
        <v>0</v>
      </c>
      <c r="BL157" s="100" t="s">
        <v>280</v>
      </c>
      <c r="BM157" s="100" t="s">
        <v>624</v>
      </c>
    </row>
    <row r="158" spans="2:65" s="110" customFormat="1" ht="22.5" customHeight="1">
      <c r="B158" s="111"/>
      <c r="C158" s="188" t="s">
        <v>443</v>
      </c>
      <c r="D158" s="188" t="s">
        <v>156</v>
      </c>
      <c r="E158" s="189" t="s">
        <v>1468</v>
      </c>
      <c r="F158" s="316" t="s">
        <v>1469</v>
      </c>
      <c r="G158" s="316"/>
      <c r="H158" s="316"/>
      <c r="I158" s="316"/>
      <c r="J158" s="190" t="s">
        <v>1278</v>
      </c>
      <c r="K158" s="191">
        <v>2</v>
      </c>
      <c r="L158" s="317"/>
      <c r="M158" s="317"/>
      <c r="N158" s="318">
        <f t="shared" si="10"/>
        <v>0</v>
      </c>
      <c r="O158" s="318"/>
      <c r="P158" s="318"/>
      <c r="Q158" s="318"/>
      <c r="R158" s="115"/>
      <c r="T158" s="192" t="s">
        <v>5</v>
      </c>
      <c r="U158" s="193" t="s">
        <v>41</v>
      </c>
      <c r="V158" s="194">
        <v>0</v>
      </c>
      <c r="W158" s="194">
        <f t="shared" si="11"/>
        <v>0</v>
      </c>
      <c r="X158" s="194">
        <v>0</v>
      </c>
      <c r="Y158" s="194">
        <f t="shared" si="12"/>
        <v>0</v>
      </c>
      <c r="Z158" s="194">
        <v>0</v>
      </c>
      <c r="AA158" s="195">
        <f t="shared" si="13"/>
        <v>0</v>
      </c>
      <c r="AR158" s="100" t="s">
        <v>280</v>
      </c>
      <c r="AT158" s="100" t="s">
        <v>156</v>
      </c>
      <c r="AU158" s="100" t="s">
        <v>124</v>
      </c>
      <c r="AY158" s="100" t="s">
        <v>155</v>
      </c>
      <c r="BE158" s="196">
        <f t="shared" si="14"/>
        <v>0</v>
      </c>
      <c r="BF158" s="196">
        <f t="shared" si="15"/>
        <v>0</v>
      </c>
      <c r="BG158" s="196">
        <f t="shared" si="16"/>
        <v>0</v>
      </c>
      <c r="BH158" s="196">
        <f t="shared" si="17"/>
        <v>0</v>
      </c>
      <c r="BI158" s="196">
        <f t="shared" si="18"/>
        <v>0</v>
      </c>
      <c r="BJ158" s="100" t="s">
        <v>22</v>
      </c>
      <c r="BK158" s="196">
        <f t="shared" si="19"/>
        <v>0</v>
      </c>
      <c r="BL158" s="100" t="s">
        <v>280</v>
      </c>
      <c r="BM158" s="100" t="s">
        <v>634</v>
      </c>
    </row>
    <row r="159" spans="2:65" s="110" customFormat="1" ht="22.5" customHeight="1">
      <c r="B159" s="111"/>
      <c r="C159" s="188" t="s">
        <v>448</v>
      </c>
      <c r="D159" s="188" t="s">
        <v>156</v>
      </c>
      <c r="E159" s="189" t="s">
        <v>1470</v>
      </c>
      <c r="F159" s="316" t="s">
        <v>1471</v>
      </c>
      <c r="G159" s="316"/>
      <c r="H159" s="316"/>
      <c r="I159" s="316"/>
      <c r="J159" s="190" t="s">
        <v>1278</v>
      </c>
      <c r="K159" s="191">
        <v>6</v>
      </c>
      <c r="L159" s="317"/>
      <c r="M159" s="317"/>
      <c r="N159" s="318">
        <f t="shared" si="10"/>
        <v>0</v>
      </c>
      <c r="O159" s="318"/>
      <c r="P159" s="318"/>
      <c r="Q159" s="318"/>
      <c r="R159" s="115"/>
      <c r="T159" s="192" t="s">
        <v>5</v>
      </c>
      <c r="U159" s="193" t="s">
        <v>41</v>
      </c>
      <c r="V159" s="194">
        <v>0</v>
      </c>
      <c r="W159" s="194">
        <f t="shared" si="11"/>
        <v>0</v>
      </c>
      <c r="X159" s="194">
        <v>0</v>
      </c>
      <c r="Y159" s="194">
        <f t="shared" si="12"/>
        <v>0</v>
      </c>
      <c r="Z159" s="194">
        <v>0</v>
      </c>
      <c r="AA159" s="195">
        <f t="shared" si="13"/>
        <v>0</v>
      </c>
      <c r="AR159" s="100" t="s">
        <v>280</v>
      </c>
      <c r="AT159" s="100" t="s">
        <v>156</v>
      </c>
      <c r="AU159" s="100" t="s">
        <v>124</v>
      </c>
      <c r="AY159" s="100" t="s">
        <v>155</v>
      </c>
      <c r="BE159" s="196">
        <f t="shared" si="14"/>
        <v>0</v>
      </c>
      <c r="BF159" s="196">
        <f t="shared" si="15"/>
        <v>0</v>
      </c>
      <c r="BG159" s="196">
        <f t="shared" si="16"/>
        <v>0</v>
      </c>
      <c r="BH159" s="196">
        <f t="shared" si="17"/>
        <v>0</v>
      </c>
      <c r="BI159" s="196">
        <f t="shared" si="18"/>
        <v>0</v>
      </c>
      <c r="BJ159" s="100" t="s">
        <v>22</v>
      </c>
      <c r="BK159" s="196">
        <f t="shared" si="19"/>
        <v>0</v>
      </c>
      <c r="BL159" s="100" t="s">
        <v>280</v>
      </c>
      <c r="BM159" s="100" t="s">
        <v>642</v>
      </c>
    </row>
    <row r="160" spans="2:65" s="110" customFormat="1" ht="22.5" customHeight="1">
      <c r="B160" s="111"/>
      <c r="C160" s="188" t="s">
        <v>453</v>
      </c>
      <c r="D160" s="188" t="s">
        <v>156</v>
      </c>
      <c r="E160" s="189" t="s">
        <v>1472</v>
      </c>
      <c r="F160" s="316" t="s">
        <v>1473</v>
      </c>
      <c r="G160" s="316"/>
      <c r="H160" s="316"/>
      <c r="I160" s="316"/>
      <c r="J160" s="190" t="s">
        <v>1278</v>
      </c>
      <c r="K160" s="191">
        <v>2</v>
      </c>
      <c r="L160" s="317"/>
      <c r="M160" s="317"/>
      <c r="N160" s="318">
        <f t="shared" si="10"/>
        <v>0</v>
      </c>
      <c r="O160" s="318"/>
      <c r="P160" s="318"/>
      <c r="Q160" s="318"/>
      <c r="R160" s="115"/>
      <c r="T160" s="192" t="s">
        <v>5</v>
      </c>
      <c r="U160" s="193" t="s">
        <v>41</v>
      </c>
      <c r="V160" s="194">
        <v>0</v>
      </c>
      <c r="W160" s="194">
        <f t="shared" si="11"/>
        <v>0</v>
      </c>
      <c r="X160" s="194">
        <v>0</v>
      </c>
      <c r="Y160" s="194">
        <f t="shared" si="12"/>
        <v>0</v>
      </c>
      <c r="Z160" s="194">
        <v>0</v>
      </c>
      <c r="AA160" s="195">
        <f t="shared" si="13"/>
        <v>0</v>
      </c>
      <c r="AR160" s="100" t="s">
        <v>280</v>
      </c>
      <c r="AT160" s="100" t="s">
        <v>156</v>
      </c>
      <c r="AU160" s="100" t="s">
        <v>124</v>
      </c>
      <c r="AY160" s="100" t="s">
        <v>155</v>
      </c>
      <c r="BE160" s="196">
        <f t="shared" si="14"/>
        <v>0</v>
      </c>
      <c r="BF160" s="196">
        <f t="shared" si="15"/>
        <v>0</v>
      </c>
      <c r="BG160" s="196">
        <f t="shared" si="16"/>
        <v>0</v>
      </c>
      <c r="BH160" s="196">
        <f t="shared" si="17"/>
        <v>0</v>
      </c>
      <c r="BI160" s="196">
        <f t="shared" si="18"/>
        <v>0</v>
      </c>
      <c r="BJ160" s="100" t="s">
        <v>22</v>
      </c>
      <c r="BK160" s="196">
        <f t="shared" si="19"/>
        <v>0</v>
      </c>
      <c r="BL160" s="100" t="s">
        <v>280</v>
      </c>
      <c r="BM160" s="100" t="s">
        <v>656</v>
      </c>
    </row>
    <row r="161" spans="2:65" s="110" customFormat="1" ht="22.5" customHeight="1">
      <c r="B161" s="111"/>
      <c r="C161" s="188" t="s">
        <v>457</v>
      </c>
      <c r="D161" s="188" t="s">
        <v>156</v>
      </c>
      <c r="E161" s="189" t="s">
        <v>1474</v>
      </c>
      <c r="F161" s="316" t="s">
        <v>1475</v>
      </c>
      <c r="G161" s="316"/>
      <c r="H161" s="316"/>
      <c r="I161" s="316"/>
      <c r="J161" s="190" t="s">
        <v>1278</v>
      </c>
      <c r="K161" s="191">
        <v>9</v>
      </c>
      <c r="L161" s="317"/>
      <c r="M161" s="317"/>
      <c r="N161" s="318">
        <f t="shared" si="10"/>
        <v>0</v>
      </c>
      <c r="O161" s="318"/>
      <c r="P161" s="318"/>
      <c r="Q161" s="318"/>
      <c r="R161" s="115"/>
      <c r="T161" s="192" t="s">
        <v>5</v>
      </c>
      <c r="U161" s="193" t="s">
        <v>41</v>
      </c>
      <c r="V161" s="194">
        <v>0</v>
      </c>
      <c r="W161" s="194">
        <f t="shared" si="11"/>
        <v>0</v>
      </c>
      <c r="X161" s="194">
        <v>0</v>
      </c>
      <c r="Y161" s="194">
        <f t="shared" si="12"/>
        <v>0</v>
      </c>
      <c r="Z161" s="194">
        <v>0</v>
      </c>
      <c r="AA161" s="195">
        <f t="shared" si="13"/>
        <v>0</v>
      </c>
      <c r="AR161" s="100" t="s">
        <v>280</v>
      </c>
      <c r="AT161" s="100" t="s">
        <v>156</v>
      </c>
      <c r="AU161" s="100" t="s">
        <v>124</v>
      </c>
      <c r="AY161" s="100" t="s">
        <v>155</v>
      </c>
      <c r="BE161" s="196">
        <f t="shared" si="14"/>
        <v>0</v>
      </c>
      <c r="BF161" s="196">
        <f t="shared" si="15"/>
        <v>0</v>
      </c>
      <c r="BG161" s="196">
        <f t="shared" si="16"/>
        <v>0</v>
      </c>
      <c r="BH161" s="196">
        <f t="shared" si="17"/>
        <v>0</v>
      </c>
      <c r="BI161" s="196">
        <f t="shared" si="18"/>
        <v>0</v>
      </c>
      <c r="BJ161" s="100" t="s">
        <v>22</v>
      </c>
      <c r="BK161" s="196">
        <f t="shared" si="19"/>
        <v>0</v>
      </c>
      <c r="BL161" s="100" t="s">
        <v>280</v>
      </c>
      <c r="BM161" s="100" t="s">
        <v>667</v>
      </c>
    </row>
    <row r="162" spans="2:65" s="110" customFormat="1" ht="22.5" customHeight="1">
      <c r="B162" s="111"/>
      <c r="C162" s="188" t="s">
        <v>462</v>
      </c>
      <c r="D162" s="188" t="s">
        <v>156</v>
      </c>
      <c r="E162" s="189" t="s">
        <v>1476</v>
      </c>
      <c r="F162" s="316" t="s">
        <v>1477</v>
      </c>
      <c r="G162" s="316"/>
      <c r="H162" s="316"/>
      <c r="I162" s="316"/>
      <c r="J162" s="190" t="s">
        <v>580</v>
      </c>
      <c r="K162" s="191">
        <v>10</v>
      </c>
      <c r="L162" s="317"/>
      <c r="M162" s="317"/>
      <c r="N162" s="318">
        <f t="shared" si="10"/>
        <v>0</v>
      </c>
      <c r="O162" s="318"/>
      <c r="P162" s="318"/>
      <c r="Q162" s="318"/>
      <c r="R162" s="115"/>
      <c r="T162" s="192" t="s">
        <v>5</v>
      </c>
      <c r="U162" s="193" t="s">
        <v>41</v>
      </c>
      <c r="V162" s="194">
        <v>0</v>
      </c>
      <c r="W162" s="194">
        <f t="shared" si="11"/>
        <v>0</v>
      </c>
      <c r="X162" s="194">
        <v>0</v>
      </c>
      <c r="Y162" s="194">
        <f t="shared" si="12"/>
        <v>0</v>
      </c>
      <c r="Z162" s="194">
        <v>0</v>
      </c>
      <c r="AA162" s="195">
        <f t="shared" si="13"/>
        <v>0</v>
      </c>
      <c r="AR162" s="100" t="s">
        <v>280</v>
      </c>
      <c r="AT162" s="100" t="s">
        <v>156</v>
      </c>
      <c r="AU162" s="100" t="s">
        <v>124</v>
      </c>
      <c r="AY162" s="100" t="s">
        <v>155</v>
      </c>
      <c r="BE162" s="196">
        <f t="shared" si="14"/>
        <v>0</v>
      </c>
      <c r="BF162" s="196">
        <f t="shared" si="15"/>
        <v>0</v>
      </c>
      <c r="BG162" s="196">
        <f t="shared" si="16"/>
        <v>0</v>
      </c>
      <c r="BH162" s="196">
        <f t="shared" si="17"/>
        <v>0</v>
      </c>
      <c r="BI162" s="196">
        <f t="shared" si="18"/>
        <v>0</v>
      </c>
      <c r="BJ162" s="100" t="s">
        <v>22</v>
      </c>
      <c r="BK162" s="196">
        <f t="shared" si="19"/>
        <v>0</v>
      </c>
      <c r="BL162" s="100" t="s">
        <v>280</v>
      </c>
      <c r="BM162" s="100" t="s">
        <v>677</v>
      </c>
    </row>
    <row r="163" spans="2:63" s="180" customFormat="1" ht="29.85" customHeight="1">
      <c r="B163" s="176"/>
      <c r="C163" s="177"/>
      <c r="D163" s="187" t="s">
        <v>1389</v>
      </c>
      <c r="E163" s="187"/>
      <c r="F163" s="187"/>
      <c r="G163" s="187"/>
      <c r="H163" s="187"/>
      <c r="I163" s="187"/>
      <c r="J163" s="187"/>
      <c r="K163" s="187"/>
      <c r="L163" s="200"/>
      <c r="M163" s="200"/>
      <c r="N163" s="314">
        <f>BK163</f>
        <v>0</v>
      </c>
      <c r="O163" s="315"/>
      <c r="P163" s="315"/>
      <c r="Q163" s="315"/>
      <c r="R163" s="179"/>
      <c r="T163" s="181"/>
      <c r="U163" s="177"/>
      <c r="V163" s="177"/>
      <c r="W163" s="182">
        <f>SUM(W164:W179)</f>
        <v>0</v>
      </c>
      <c r="X163" s="177"/>
      <c r="Y163" s="182">
        <f>SUM(Y164:Y179)</f>
        <v>0</v>
      </c>
      <c r="Z163" s="177"/>
      <c r="AA163" s="183">
        <f>SUM(AA164:AA179)</f>
        <v>0</v>
      </c>
      <c r="AR163" s="184" t="s">
        <v>124</v>
      </c>
      <c r="AT163" s="185" t="s">
        <v>75</v>
      </c>
      <c r="AU163" s="185" t="s">
        <v>22</v>
      </c>
      <c r="AY163" s="184" t="s">
        <v>155</v>
      </c>
      <c r="BK163" s="186">
        <f>SUM(BK164:BK179)</f>
        <v>0</v>
      </c>
    </row>
    <row r="164" spans="2:65" s="110" customFormat="1" ht="44.25" customHeight="1">
      <c r="B164" s="111"/>
      <c r="C164" s="188" t="s">
        <v>468</v>
      </c>
      <c r="D164" s="188" t="s">
        <v>156</v>
      </c>
      <c r="E164" s="189" t="s">
        <v>1478</v>
      </c>
      <c r="F164" s="316" t="s">
        <v>1479</v>
      </c>
      <c r="G164" s="316"/>
      <c r="H164" s="316"/>
      <c r="I164" s="316"/>
      <c r="J164" s="190" t="s">
        <v>1278</v>
      </c>
      <c r="K164" s="191">
        <v>1</v>
      </c>
      <c r="L164" s="317"/>
      <c r="M164" s="317"/>
      <c r="N164" s="318">
        <f aca="true" t="shared" si="20" ref="N164:N179">ROUND(L164*K164,2)</f>
        <v>0</v>
      </c>
      <c r="O164" s="318"/>
      <c r="P164" s="318"/>
      <c r="Q164" s="318"/>
      <c r="R164" s="115"/>
      <c r="T164" s="192" t="s">
        <v>5</v>
      </c>
      <c r="U164" s="193" t="s">
        <v>41</v>
      </c>
      <c r="V164" s="194">
        <v>0</v>
      </c>
      <c r="W164" s="194">
        <f aca="true" t="shared" si="21" ref="W164:W179">V164*K164</f>
        <v>0</v>
      </c>
      <c r="X164" s="194">
        <v>0</v>
      </c>
      <c r="Y164" s="194">
        <f aca="true" t="shared" si="22" ref="Y164:Y179">X164*K164</f>
        <v>0</v>
      </c>
      <c r="Z164" s="194">
        <v>0</v>
      </c>
      <c r="AA164" s="195">
        <f aca="true" t="shared" si="23" ref="AA164:AA179">Z164*K164</f>
        <v>0</v>
      </c>
      <c r="AR164" s="100" t="s">
        <v>280</v>
      </c>
      <c r="AT164" s="100" t="s">
        <v>156</v>
      </c>
      <c r="AU164" s="100" t="s">
        <v>124</v>
      </c>
      <c r="AY164" s="100" t="s">
        <v>155</v>
      </c>
      <c r="BE164" s="196">
        <f aca="true" t="shared" si="24" ref="BE164:BE179">IF(U164="základní",N164,0)</f>
        <v>0</v>
      </c>
      <c r="BF164" s="196">
        <f aca="true" t="shared" si="25" ref="BF164:BF179">IF(U164="snížená",N164,0)</f>
        <v>0</v>
      </c>
      <c r="BG164" s="196">
        <f aca="true" t="shared" si="26" ref="BG164:BG179">IF(U164="zákl. přenesená",N164,0)</f>
        <v>0</v>
      </c>
      <c r="BH164" s="196">
        <f aca="true" t="shared" si="27" ref="BH164:BH179">IF(U164="sníž. přenesená",N164,0)</f>
        <v>0</v>
      </c>
      <c r="BI164" s="196">
        <f aca="true" t="shared" si="28" ref="BI164:BI179">IF(U164="nulová",N164,0)</f>
        <v>0</v>
      </c>
      <c r="BJ164" s="100" t="s">
        <v>22</v>
      </c>
      <c r="BK164" s="196">
        <f aca="true" t="shared" si="29" ref="BK164:BK179">ROUND(L164*K164,2)</f>
        <v>0</v>
      </c>
      <c r="BL164" s="100" t="s">
        <v>280</v>
      </c>
      <c r="BM164" s="100" t="s">
        <v>686</v>
      </c>
    </row>
    <row r="165" spans="2:65" s="110" customFormat="1" ht="22.5" customHeight="1">
      <c r="B165" s="111"/>
      <c r="C165" s="188" t="s">
        <v>474</v>
      </c>
      <c r="D165" s="188" t="s">
        <v>156</v>
      </c>
      <c r="E165" s="189" t="s">
        <v>1480</v>
      </c>
      <c r="F165" s="316" t="s">
        <v>1481</v>
      </c>
      <c r="G165" s="316"/>
      <c r="H165" s="316"/>
      <c r="I165" s="316"/>
      <c r="J165" s="190" t="s">
        <v>1278</v>
      </c>
      <c r="K165" s="191">
        <v>2</v>
      </c>
      <c r="L165" s="317"/>
      <c r="M165" s="317"/>
      <c r="N165" s="318">
        <f t="shared" si="20"/>
        <v>0</v>
      </c>
      <c r="O165" s="318"/>
      <c r="P165" s="318"/>
      <c r="Q165" s="318"/>
      <c r="R165" s="115"/>
      <c r="T165" s="192" t="s">
        <v>5</v>
      </c>
      <c r="U165" s="193" t="s">
        <v>41</v>
      </c>
      <c r="V165" s="194">
        <v>0</v>
      </c>
      <c r="W165" s="194">
        <f t="shared" si="21"/>
        <v>0</v>
      </c>
      <c r="X165" s="194">
        <v>0</v>
      </c>
      <c r="Y165" s="194">
        <f t="shared" si="22"/>
        <v>0</v>
      </c>
      <c r="Z165" s="194">
        <v>0</v>
      </c>
      <c r="AA165" s="195">
        <f t="shared" si="23"/>
        <v>0</v>
      </c>
      <c r="AR165" s="100" t="s">
        <v>280</v>
      </c>
      <c r="AT165" s="100" t="s">
        <v>156</v>
      </c>
      <c r="AU165" s="100" t="s">
        <v>124</v>
      </c>
      <c r="AY165" s="100" t="s">
        <v>155</v>
      </c>
      <c r="BE165" s="196">
        <f t="shared" si="24"/>
        <v>0</v>
      </c>
      <c r="BF165" s="196">
        <f t="shared" si="25"/>
        <v>0</v>
      </c>
      <c r="BG165" s="196">
        <f t="shared" si="26"/>
        <v>0</v>
      </c>
      <c r="BH165" s="196">
        <f t="shared" si="27"/>
        <v>0</v>
      </c>
      <c r="BI165" s="196">
        <f t="shared" si="28"/>
        <v>0</v>
      </c>
      <c r="BJ165" s="100" t="s">
        <v>22</v>
      </c>
      <c r="BK165" s="196">
        <f t="shared" si="29"/>
        <v>0</v>
      </c>
      <c r="BL165" s="100" t="s">
        <v>280</v>
      </c>
      <c r="BM165" s="100" t="s">
        <v>694</v>
      </c>
    </row>
    <row r="166" spans="2:65" s="110" customFormat="1" ht="22.5" customHeight="1">
      <c r="B166" s="111"/>
      <c r="C166" s="188" t="s">
        <v>481</v>
      </c>
      <c r="D166" s="188" t="s">
        <v>156</v>
      </c>
      <c r="E166" s="189" t="s">
        <v>1482</v>
      </c>
      <c r="F166" s="316" t="s">
        <v>1483</v>
      </c>
      <c r="G166" s="316"/>
      <c r="H166" s="316"/>
      <c r="I166" s="316"/>
      <c r="J166" s="190" t="s">
        <v>1278</v>
      </c>
      <c r="K166" s="191">
        <v>1</v>
      </c>
      <c r="L166" s="317"/>
      <c r="M166" s="317"/>
      <c r="N166" s="318">
        <f t="shared" si="20"/>
        <v>0</v>
      </c>
      <c r="O166" s="318"/>
      <c r="P166" s="318"/>
      <c r="Q166" s="318"/>
      <c r="R166" s="115"/>
      <c r="T166" s="192" t="s">
        <v>5</v>
      </c>
      <c r="U166" s="193" t="s">
        <v>41</v>
      </c>
      <c r="V166" s="194">
        <v>0</v>
      </c>
      <c r="W166" s="194">
        <f t="shared" si="21"/>
        <v>0</v>
      </c>
      <c r="X166" s="194">
        <v>0</v>
      </c>
      <c r="Y166" s="194">
        <f t="shared" si="22"/>
        <v>0</v>
      </c>
      <c r="Z166" s="194">
        <v>0</v>
      </c>
      <c r="AA166" s="195">
        <f t="shared" si="23"/>
        <v>0</v>
      </c>
      <c r="AR166" s="100" t="s">
        <v>280</v>
      </c>
      <c r="AT166" s="100" t="s">
        <v>156</v>
      </c>
      <c r="AU166" s="100" t="s">
        <v>124</v>
      </c>
      <c r="AY166" s="100" t="s">
        <v>155</v>
      </c>
      <c r="BE166" s="196">
        <f t="shared" si="24"/>
        <v>0</v>
      </c>
      <c r="BF166" s="196">
        <f t="shared" si="25"/>
        <v>0</v>
      </c>
      <c r="BG166" s="196">
        <f t="shared" si="26"/>
        <v>0</v>
      </c>
      <c r="BH166" s="196">
        <f t="shared" si="27"/>
        <v>0</v>
      </c>
      <c r="BI166" s="196">
        <f t="shared" si="28"/>
        <v>0</v>
      </c>
      <c r="BJ166" s="100" t="s">
        <v>22</v>
      </c>
      <c r="BK166" s="196">
        <f t="shared" si="29"/>
        <v>0</v>
      </c>
      <c r="BL166" s="100" t="s">
        <v>280</v>
      </c>
      <c r="BM166" s="100" t="s">
        <v>703</v>
      </c>
    </row>
    <row r="167" spans="2:65" s="110" customFormat="1" ht="31.5" customHeight="1">
      <c r="B167" s="111"/>
      <c r="C167" s="188" t="s">
        <v>485</v>
      </c>
      <c r="D167" s="188" t="s">
        <v>156</v>
      </c>
      <c r="E167" s="189" t="s">
        <v>1484</v>
      </c>
      <c r="F167" s="316" t="s">
        <v>1485</v>
      </c>
      <c r="G167" s="316"/>
      <c r="H167" s="316"/>
      <c r="I167" s="316"/>
      <c r="J167" s="190" t="s">
        <v>1278</v>
      </c>
      <c r="K167" s="191">
        <v>1</v>
      </c>
      <c r="L167" s="317"/>
      <c r="M167" s="317"/>
      <c r="N167" s="318">
        <f t="shared" si="20"/>
        <v>0</v>
      </c>
      <c r="O167" s="318"/>
      <c r="P167" s="318"/>
      <c r="Q167" s="318"/>
      <c r="R167" s="115"/>
      <c r="T167" s="192" t="s">
        <v>5</v>
      </c>
      <c r="U167" s="193" t="s">
        <v>41</v>
      </c>
      <c r="V167" s="194">
        <v>0</v>
      </c>
      <c r="W167" s="194">
        <f t="shared" si="21"/>
        <v>0</v>
      </c>
      <c r="X167" s="194">
        <v>0</v>
      </c>
      <c r="Y167" s="194">
        <f t="shared" si="22"/>
        <v>0</v>
      </c>
      <c r="Z167" s="194">
        <v>0</v>
      </c>
      <c r="AA167" s="195">
        <f t="shared" si="23"/>
        <v>0</v>
      </c>
      <c r="AR167" s="100" t="s">
        <v>280</v>
      </c>
      <c r="AT167" s="100" t="s">
        <v>156</v>
      </c>
      <c r="AU167" s="100" t="s">
        <v>124</v>
      </c>
      <c r="AY167" s="100" t="s">
        <v>155</v>
      </c>
      <c r="BE167" s="196">
        <f t="shared" si="24"/>
        <v>0</v>
      </c>
      <c r="BF167" s="196">
        <f t="shared" si="25"/>
        <v>0</v>
      </c>
      <c r="BG167" s="196">
        <f t="shared" si="26"/>
        <v>0</v>
      </c>
      <c r="BH167" s="196">
        <f t="shared" si="27"/>
        <v>0</v>
      </c>
      <c r="BI167" s="196">
        <f t="shared" si="28"/>
        <v>0</v>
      </c>
      <c r="BJ167" s="100" t="s">
        <v>22</v>
      </c>
      <c r="BK167" s="196">
        <f t="shared" si="29"/>
        <v>0</v>
      </c>
      <c r="BL167" s="100" t="s">
        <v>280</v>
      </c>
      <c r="BM167" s="100" t="s">
        <v>713</v>
      </c>
    </row>
    <row r="168" spans="2:65" s="110" customFormat="1" ht="22.5" customHeight="1">
      <c r="B168" s="111"/>
      <c r="C168" s="188" t="s">
        <v>490</v>
      </c>
      <c r="D168" s="188" t="s">
        <v>156</v>
      </c>
      <c r="E168" s="189" t="s">
        <v>1486</v>
      </c>
      <c r="F168" s="316" t="s">
        <v>1445</v>
      </c>
      <c r="G168" s="316"/>
      <c r="H168" s="316"/>
      <c r="I168" s="316"/>
      <c r="J168" s="190" t="s">
        <v>477</v>
      </c>
      <c r="K168" s="191">
        <v>15</v>
      </c>
      <c r="L168" s="317"/>
      <c r="M168" s="317"/>
      <c r="N168" s="318">
        <f t="shared" si="20"/>
        <v>0</v>
      </c>
      <c r="O168" s="318"/>
      <c r="P168" s="318"/>
      <c r="Q168" s="318"/>
      <c r="R168" s="115"/>
      <c r="T168" s="192" t="s">
        <v>5</v>
      </c>
      <c r="U168" s="193" t="s">
        <v>41</v>
      </c>
      <c r="V168" s="194">
        <v>0</v>
      </c>
      <c r="W168" s="194">
        <f t="shared" si="21"/>
        <v>0</v>
      </c>
      <c r="X168" s="194">
        <v>0</v>
      </c>
      <c r="Y168" s="194">
        <f t="shared" si="22"/>
        <v>0</v>
      </c>
      <c r="Z168" s="194">
        <v>0</v>
      </c>
      <c r="AA168" s="195">
        <f t="shared" si="23"/>
        <v>0</v>
      </c>
      <c r="AR168" s="100" t="s">
        <v>280</v>
      </c>
      <c r="AT168" s="100" t="s">
        <v>156</v>
      </c>
      <c r="AU168" s="100" t="s">
        <v>124</v>
      </c>
      <c r="AY168" s="100" t="s">
        <v>155</v>
      </c>
      <c r="BE168" s="196">
        <f t="shared" si="24"/>
        <v>0</v>
      </c>
      <c r="BF168" s="196">
        <f t="shared" si="25"/>
        <v>0</v>
      </c>
      <c r="BG168" s="196">
        <f t="shared" si="26"/>
        <v>0</v>
      </c>
      <c r="BH168" s="196">
        <f t="shared" si="27"/>
        <v>0</v>
      </c>
      <c r="BI168" s="196">
        <f t="shared" si="28"/>
        <v>0</v>
      </c>
      <c r="BJ168" s="100" t="s">
        <v>22</v>
      </c>
      <c r="BK168" s="196">
        <f t="shared" si="29"/>
        <v>0</v>
      </c>
      <c r="BL168" s="100" t="s">
        <v>280</v>
      </c>
      <c r="BM168" s="100" t="s">
        <v>723</v>
      </c>
    </row>
    <row r="169" spans="2:65" s="110" customFormat="1" ht="22.5" customHeight="1">
      <c r="B169" s="111"/>
      <c r="C169" s="188" t="s">
        <v>496</v>
      </c>
      <c r="D169" s="188" t="s">
        <v>156</v>
      </c>
      <c r="E169" s="189" t="s">
        <v>1487</v>
      </c>
      <c r="F169" s="316" t="s">
        <v>1447</v>
      </c>
      <c r="G169" s="316"/>
      <c r="H169" s="316"/>
      <c r="I169" s="316"/>
      <c r="J169" s="190" t="s">
        <v>477</v>
      </c>
      <c r="K169" s="191">
        <v>3</v>
      </c>
      <c r="L169" s="317"/>
      <c r="M169" s="317"/>
      <c r="N169" s="318">
        <f t="shared" si="20"/>
        <v>0</v>
      </c>
      <c r="O169" s="318"/>
      <c r="P169" s="318"/>
      <c r="Q169" s="318"/>
      <c r="R169" s="115"/>
      <c r="T169" s="192" t="s">
        <v>5</v>
      </c>
      <c r="U169" s="193" t="s">
        <v>41</v>
      </c>
      <c r="V169" s="194">
        <v>0</v>
      </c>
      <c r="W169" s="194">
        <f t="shared" si="21"/>
        <v>0</v>
      </c>
      <c r="X169" s="194">
        <v>0</v>
      </c>
      <c r="Y169" s="194">
        <f t="shared" si="22"/>
        <v>0</v>
      </c>
      <c r="Z169" s="194">
        <v>0</v>
      </c>
      <c r="AA169" s="195">
        <f t="shared" si="23"/>
        <v>0</v>
      </c>
      <c r="AR169" s="100" t="s">
        <v>280</v>
      </c>
      <c r="AT169" s="100" t="s">
        <v>156</v>
      </c>
      <c r="AU169" s="100" t="s">
        <v>124</v>
      </c>
      <c r="AY169" s="100" t="s">
        <v>155</v>
      </c>
      <c r="BE169" s="196">
        <f t="shared" si="24"/>
        <v>0</v>
      </c>
      <c r="BF169" s="196">
        <f t="shared" si="25"/>
        <v>0</v>
      </c>
      <c r="BG169" s="196">
        <f t="shared" si="26"/>
        <v>0</v>
      </c>
      <c r="BH169" s="196">
        <f t="shared" si="27"/>
        <v>0</v>
      </c>
      <c r="BI169" s="196">
        <f t="shared" si="28"/>
        <v>0</v>
      </c>
      <c r="BJ169" s="100" t="s">
        <v>22</v>
      </c>
      <c r="BK169" s="196">
        <f t="shared" si="29"/>
        <v>0</v>
      </c>
      <c r="BL169" s="100" t="s">
        <v>280</v>
      </c>
      <c r="BM169" s="100" t="s">
        <v>735</v>
      </c>
    </row>
    <row r="170" spans="2:65" s="110" customFormat="1" ht="22.5" customHeight="1">
      <c r="B170" s="111"/>
      <c r="C170" s="188" t="s">
        <v>503</v>
      </c>
      <c r="D170" s="188" t="s">
        <v>156</v>
      </c>
      <c r="E170" s="189" t="s">
        <v>1488</v>
      </c>
      <c r="F170" s="316" t="s">
        <v>1449</v>
      </c>
      <c r="G170" s="316"/>
      <c r="H170" s="316"/>
      <c r="I170" s="316"/>
      <c r="J170" s="190" t="s">
        <v>477</v>
      </c>
      <c r="K170" s="191">
        <v>3</v>
      </c>
      <c r="L170" s="317"/>
      <c r="M170" s="317"/>
      <c r="N170" s="318">
        <f t="shared" si="20"/>
        <v>0</v>
      </c>
      <c r="O170" s="318"/>
      <c r="P170" s="318"/>
      <c r="Q170" s="318"/>
      <c r="R170" s="115"/>
      <c r="T170" s="192" t="s">
        <v>5</v>
      </c>
      <c r="U170" s="193" t="s">
        <v>41</v>
      </c>
      <c r="V170" s="194">
        <v>0</v>
      </c>
      <c r="W170" s="194">
        <f t="shared" si="21"/>
        <v>0</v>
      </c>
      <c r="X170" s="194">
        <v>0</v>
      </c>
      <c r="Y170" s="194">
        <f t="shared" si="22"/>
        <v>0</v>
      </c>
      <c r="Z170" s="194">
        <v>0</v>
      </c>
      <c r="AA170" s="195">
        <f t="shared" si="23"/>
        <v>0</v>
      </c>
      <c r="AR170" s="100" t="s">
        <v>280</v>
      </c>
      <c r="AT170" s="100" t="s">
        <v>156</v>
      </c>
      <c r="AU170" s="100" t="s">
        <v>124</v>
      </c>
      <c r="AY170" s="100" t="s">
        <v>155</v>
      </c>
      <c r="BE170" s="196">
        <f t="shared" si="24"/>
        <v>0</v>
      </c>
      <c r="BF170" s="196">
        <f t="shared" si="25"/>
        <v>0</v>
      </c>
      <c r="BG170" s="196">
        <f t="shared" si="26"/>
        <v>0</v>
      </c>
      <c r="BH170" s="196">
        <f t="shared" si="27"/>
        <v>0</v>
      </c>
      <c r="BI170" s="196">
        <f t="shared" si="28"/>
        <v>0</v>
      </c>
      <c r="BJ170" s="100" t="s">
        <v>22</v>
      </c>
      <c r="BK170" s="196">
        <f t="shared" si="29"/>
        <v>0</v>
      </c>
      <c r="BL170" s="100" t="s">
        <v>280</v>
      </c>
      <c r="BM170" s="100" t="s">
        <v>746</v>
      </c>
    </row>
    <row r="171" spans="2:65" s="110" customFormat="1" ht="22.5" customHeight="1">
      <c r="B171" s="111"/>
      <c r="C171" s="188" t="s">
        <v>508</v>
      </c>
      <c r="D171" s="188" t="s">
        <v>156</v>
      </c>
      <c r="E171" s="189" t="s">
        <v>1489</v>
      </c>
      <c r="F171" s="316" t="s">
        <v>1490</v>
      </c>
      <c r="G171" s="316"/>
      <c r="H171" s="316"/>
      <c r="I171" s="316"/>
      <c r="J171" s="190" t="s">
        <v>1278</v>
      </c>
      <c r="K171" s="191">
        <v>1</v>
      </c>
      <c r="L171" s="317"/>
      <c r="M171" s="317"/>
      <c r="N171" s="318">
        <f t="shared" si="20"/>
        <v>0</v>
      </c>
      <c r="O171" s="318"/>
      <c r="P171" s="318"/>
      <c r="Q171" s="318"/>
      <c r="R171" s="115"/>
      <c r="T171" s="192" t="s">
        <v>5</v>
      </c>
      <c r="U171" s="193" t="s">
        <v>41</v>
      </c>
      <c r="V171" s="194">
        <v>0</v>
      </c>
      <c r="W171" s="194">
        <f t="shared" si="21"/>
        <v>0</v>
      </c>
      <c r="X171" s="194">
        <v>0</v>
      </c>
      <c r="Y171" s="194">
        <f t="shared" si="22"/>
        <v>0</v>
      </c>
      <c r="Z171" s="194">
        <v>0</v>
      </c>
      <c r="AA171" s="195">
        <f t="shared" si="23"/>
        <v>0</v>
      </c>
      <c r="AR171" s="100" t="s">
        <v>280</v>
      </c>
      <c r="AT171" s="100" t="s">
        <v>156</v>
      </c>
      <c r="AU171" s="100" t="s">
        <v>124</v>
      </c>
      <c r="AY171" s="100" t="s">
        <v>155</v>
      </c>
      <c r="BE171" s="196">
        <f t="shared" si="24"/>
        <v>0</v>
      </c>
      <c r="BF171" s="196">
        <f t="shared" si="25"/>
        <v>0</v>
      </c>
      <c r="BG171" s="196">
        <f t="shared" si="26"/>
        <v>0</v>
      </c>
      <c r="BH171" s="196">
        <f t="shared" si="27"/>
        <v>0</v>
      </c>
      <c r="BI171" s="196">
        <f t="shared" si="28"/>
        <v>0</v>
      </c>
      <c r="BJ171" s="100" t="s">
        <v>22</v>
      </c>
      <c r="BK171" s="196">
        <f t="shared" si="29"/>
        <v>0</v>
      </c>
      <c r="BL171" s="100" t="s">
        <v>280</v>
      </c>
      <c r="BM171" s="100" t="s">
        <v>27</v>
      </c>
    </row>
    <row r="172" spans="2:65" s="110" customFormat="1" ht="22.5" customHeight="1">
      <c r="B172" s="111"/>
      <c r="C172" s="188" t="s">
        <v>514</v>
      </c>
      <c r="D172" s="188" t="s">
        <v>156</v>
      </c>
      <c r="E172" s="189" t="s">
        <v>1491</v>
      </c>
      <c r="F172" s="316" t="s">
        <v>1453</v>
      </c>
      <c r="G172" s="316"/>
      <c r="H172" s="316"/>
      <c r="I172" s="316"/>
      <c r="J172" s="190" t="s">
        <v>1278</v>
      </c>
      <c r="K172" s="191">
        <v>2</v>
      </c>
      <c r="L172" s="317"/>
      <c r="M172" s="317"/>
      <c r="N172" s="318">
        <f t="shared" si="20"/>
        <v>0</v>
      </c>
      <c r="O172" s="318"/>
      <c r="P172" s="318"/>
      <c r="Q172" s="318"/>
      <c r="R172" s="115"/>
      <c r="T172" s="192" t="s">
        <v>5</v>
      </c>
      <c r="U172" s="193" t="s">
        <v>41</v>
      </c>
      <c r="V172" s="194">
        <v>0</v>
      </c>
      <c r="W172" s="194">
        <f t="shared" si="21"/>
        <v>0</v>
      </c>
      <c r="X172" s="194">
        <v>0</v>
      </c>
      <c r="Y172" s="194">
        <f t="shared" si="22"/>
        <v>0</v>
      </c>
      <c r="Z172" s="194">
        <v>0</v>
      </c>
      <c r="AA172" s="195">
        <f t="shared" si="23"/>
        <v>0</v>
      </c>
      <c r="AR172" s="100" t="s">
        <v>280</v>
      </c>
      <c r="AT172" s="100" t="s">
        <v>156</v>
      </c>
      <c r="AU172" s="100" t="s">
        <v>124</v>
      </c>
      <c r="AY172" s="100" t="s">
        <v>155</v>
      </c>
      <c r="BE172" s="196">
        <f t="shared" si="24"/>
        <v>0</v>
      </c>
      <c r="BF172" s="196">
        <f t="shared" si="25"/>
        <v>0</v>
      </c>
      <c r="BG172" s="196">
        <f t="shared" si="26"/>
        <v>0</v>
      </c>
      <c r="BH172" s="196">
        <f t="shared" si="27"/>
        <v>0</v>
      </c>
      <c r="BI172" s="196">
        <f t="shared" si="28"/>
        <v>0</v>
      </c>
      <c r="BJ172" s="100" t="s">
        <v>22</v>
      </c>
      <c r="BK172" s="196">
        <f t="shared" si="29"/>
        <v>0</v>
      </c>
      <c r="BL172" s="100" t="s">
        <v>280</v>
      </c>
      <c r="BM172" s="100" t="s">
        <v>762</v>
      </c>
    </row>
    <row r="173" spans="2:65" s="110" customFormat="1" ht="22.5" customHeight="1">
      <c r="B173" s="111"/>
      <c r="C173" s="188" t="s">
        <v>520</v>
      </c>
      <c r="D173" s="188" t="s">
        <v>156</v>
      </c>
      <c r="E173" s="189" t="s">
        <v>1492</v>
      </c>
      <c r="F173" s="316" t="s">
        <v>1493</v>
      </c>
      <c r="G173" s="316"/>
      <c r="H173" s="316"/>
      <c r="I173" s="316"/>
      <c r="J173" s="190" t="s">
        <v>1278</v>
      </c>
      <c r="K173" s="191">
        <v>4</v>
      </c>
      <c r="L173" s="317"/>
      <c r="M173" s="317"/>
      <c r="N173" s="318">
        <f t="shared" si="20"/>
        <v>0</v>
      </c>
      <c r="O173" s="318"/>
      <c r="P173" s="318"/>
      <c r="Q173" s="318"/>
      <c r="R173" s="115"/>
      <c r="T173" s="192" t="s">
        <v>5</v>
      </c>
      <c r="U173" s="193" t="s">
        <v>41</v>
      </c>
      <c r="V173" s="194">
        <v>0</v>
      </c>
      <c r="W173" s="194">
        <f t="shared" si="21"/>
        <v>0</v>
      </c>
      <c r="X173" s="194">
        <v>0</v>
      </c>
      <c r="Y173" s="194">
        <f t="shared" si="22"/>
        <v>0</v>
      </c>
      <c r="Z173" s="194">
        <v>0</v>
      </c>
      <c r="AA173" s="195">
        <f t="shared" si="23"/>
        <v>0</v>
      </c>
      <c r="AR173" s="100" t="s">
        <v>280</v>
      </c>
      <c r="AT173" s="100" t="s">
        <v>156</v>
      </c>
      <c r="AU173" s="100" t="s">
        <v>124</v>
      </c>
      <c r="AY173" s="100" t="s">
        <v>155</v>
      </c>
      <c r="BE173" s="196">
        <f t="shared" si="24"/>
        <v>0</v>
      </c>
      <c r="BF173" s="196">
        <f t="shared" si="25"/>
        <v>0</v>
      </c>
      <c r="BG173" s="196">
        <f t="shared" si="26"/>
        <v>0</v>
      </c>
      <c r="BH173" s="196">
        <f t="shared" si="27"/>
        <v>0</v>
      </c>
      <c r="BI173" s="196">
        <f t="shared" si="28"/>
        <v>0</v>
      </c>
      <c r="BJ173" s="100" t="s">
        <v>22</v>
      </c>
      <c r="BK173" s="196">
        <f t="shared" si="29"/>
        <v>0</v>
      </c>
      <c r="BL173" s="100" t="s">
        <v>280</v>
      </c>
      <c r="BM173" s="100" t="s">
        <v>771</v>
      </c>
    </row>
    <row r="174" spans="2:65" s="110" customFormat="1" ht="22.5" customHeight="1">
      <c r="B174" s="111"/>
      <c r="C174" s="188" t="s">
        <v>525</v>
      </c>
      <c r="D174" s="188" t="s">
        <v>156</v>
      </c>
      <c r="E174" s="189" t="s">
        <v>1494</v>
      </c>
      <c r="F174" s="316" t="s">
        <v>1461</v>
      </c>
      <c r="G174" s="316"/>
      <c r="H174" s="316"/>
      <c r="I174" s="316"/>
      <c r="J174" s="190" t="s">
        <v>1278</v>
      </c>
      <c r="K174" s="191">
        <v>2</v>
      </c>
      <c r="L174" s="317"/>
      <c r="M174" s="317"/>
      <c r="N174" s="318">
        <f t="shared" si="20"/>
        <v>0</v>
      </c>
      <c r="O174" s="318"/>
      <c r="P174" s="318"/>
      <c r="Q174" s="318"/>
      <c r="R174" s="115"/>
      <c r="T174" s="192" t="s">
        <v>5</v>
      </c>
      <c r="U174" s="193" t="s">
        <v>41</v>
      </c>
      <c r="V174" s="194">
        <v>0</v>
      </c>
      <c r="W174" s="194">
        <f t="shared" si="21"/>
        <v>0</v>
      </c>
      <c r="X174" s="194">
        <v>0</v>
      </c>
      <c r="Y174" s="194">
        <f t="shared" si="22"/>
        <v>0</v>
      </c>
      <c r="Z174" s="194">
        <v>0</v>
      </c>
      <c r="AA174" s="195">
        <f t="shared" si="23"/>
        <v>0</v>
      </c>
      <c r="AR174" s="100" t="s">
        <v>280</v>
      </c>
      <c r="AT174" s="100" t="s">
        <v>156</v>
      </c>
      <c r="AU174" s="100" t="s">
        <v>124</v>
      </c>
      <c r="AY174" s="100" t="s">
        <v>155</v>
      </c>
      <c r="BE174" s="196">
        <f t="shared" si="24"/>
        <v>0</v>
      </c>
      <c r="BF174" s="196">
        <f t="shared" si="25"/>
        <v>0</v>
      </c>
      <c r="BG174" s="196">
        <f t="shared" si="26"/>
        <v>0</v>
      </c>
      <c r="BH174" s="196">
        <f t="shared" si="27"/>
        <v>0</v>
      </c>
      <c r="BI174" s="196">
        <f t="shared" si="28"/>
        <v>0</v>
      </c>
      <c r="BJ174" s="100" t="s">
        <v>22</v>
      </c>
      <c r="BK174" s="196">
        <f t="shared" si="29"/>
        <v>0</v>
      </c>
      <c r="BL174" s="100" t="s">
        <v>280</v>
      </c>
      <c r="BM174" s="100" t="s">
        <v>780</v>
      </c>
    </row>
    <row r="175" spans="2:65" s="110" customFormat="1" ht="22.5" customHeight="1">
      <c r="B175" s="111"/>
      <c r="C175" s="188" t="s">
        <v>530</v>
      </c>
      <c r="D175" s="188" t="s">
        <v>156</v>
      </c>
      <c r="E175" s="189" t="s">
        <v>1495</v>
      </c>
      <c r="F175" s="316" t="s">
        <v>1463</v>
      </c>
      <c r="G175" s="316"/>
      <c r="H175" s="316"/>
      <c r="I175" s="316"/>
      <c r="J175" s="190" t="s">
        <v>1278</v>
      </c>
      <c r="K175" s="191">
        <v>1</v>
      </c>
      <c r="L175" s="317"/>
      <c r="M175" s="317"/>
      <c r="N175" s="318">
        <f t="shared" si="20"/>
        <v>0</v>
      </c>
      <c r="O175" s="318"/>
      <c r="P175" s="318"/>
      <c r="Q175" s="318"/>
      <c r="R175" s="115"/>
      <c r="T175" s="192" t="s">
        <v>5</v>
      </c>
      <c r="U175" s="193" t="s">
        <v>41</v>
      </c>
      <c r="V175" s="194">
        <v>0</v>
      </c>
      <c r="W175" s="194">
        <f t="shared" si="21"/>
        <v>0</v>
      </c>
      <c r="X175" s="194">
        <v>0</v>
      </c>
      <c r="Y175" s="194">
        <f t="shared" si="22"/>
        <v>0</v>
      </c>
      <c r="Z175" s="194">
        <v>0</v>
      </c>
      <c r="AA175" s="195">
        <f t="shared" si="23"/>
        <v>0</v>
      </c>
      <c r="AR175" s="100" t="s">
        <v>280</v>
      </c>
      <c r="AT175" s="100" t="s">
        <v>156</v>
      </c>
      <c r="AU175" s="100" t="s">
        <v>124</v>
      </c>
      <c r="AY175" s="100" t="s">
        <v>155</v>
      </c>
      <c r="BE175" s="196">
        <f t="shared" si="24"/>
        <v>0</v>
      </c>
      <c r="BF175" s="196">
        <f t="shared" si="25"/>
        <v>0</v>
      </c>
      <c r="BG175" s="196">
        <f t="shared" si="26"/>
        <v>0</v>
      </c>
      <c r="BH175" s="196">
        <f t="shared" si="27"/>
        <v>0</v>
      </c>
      <c r="BI175" s="196">
        <f t="shared" si="28"/>
        <v>0</v>
      </c>
      <c r="BJ175" s="100" t="s">
        <v>22</v>
      </c>
      <c r="BK175" s="196">
        <f t="shared" si="29"/>
        <v>0</v>
      </c>
      <c r="BL175" s="100" t="s">
        <v>280</v>
      </c>
      <c r="BM175" s="100" t="s">
        <v>788</v>
      </c>
    </row>
    <row r="176" spans="2:65" s="110" customFormat="1" ht="22.5" customHeight="1">
      <c r="B176" s="111"/>
      <c r="C176" s="188" t="s">
        <v>537</v>
      </c>
      <c r="D176" s="188" t="s">
        <v>156</v>
      </c>
      <c r="E176" s="189" t="s">
        <v>1496</v>
      </c>
      <c r="F176" s="316" t="s">
        <v>1467</v>
      </c>
      <c r="G176" s="316"/>
      <c r="H176" s="316"/>
      <c r="I176" s="316"/>
      <c r="J176" s="190" t="s">
        <v>1278</v>
      </c>
      <c r="K176" s="191">
        <v>8</v>
      </c>
      <c r="L176" s="317"/>
      <c r="M176" s="317"/>
      <c r="N176" s="318">
        <f t="shared" si="20"/>
        <v>0</v>
      </c>
      <c r="O176" s="318"/>
      <c r="P176" s="318"/>
      <c r="Q176" s="318"/>
      <c r="R176" s="115"/>
      <c r="T176" s="192" t="s">
        <v>5</v>
      </c>
      <c r="U176" s="193" t="s">
        <v>41</v>
      </c>
      <c r="V176" s="194">
        <v>0</v>
      </c>
      <c r="W176" s="194">
        <f t="shared" si="21"/>
        <v>0</v>
      </c>
      <c r="X176" s="194">
        <v>0</v>
      </c>
      <c r="Y176" s="194">
        <f t="shared" si="22"/>
        <v>0</v>
      </c>
      <c r="Z176" s="194">
        <v>0</v>
      </c>
      <c r="AA176" s="195">
        <f t="shared" si="23"/>
        <v>0</v>
      </c>
      <c r="AR176" s="100" t="s">
        <v>280</v>
      </c>
      <c r="AT176" s="100" t="s">
        <v>156</v>
      </c>
      <c r="AU176" s="100" t="s">
        <v>124</v>
      </c>
      <c r="AY176" s="100" t="s">
        <v>155</v>
      </c>
      <c r="BE176" s="196">
        <f t="shared" si="24"/>
        <v>0</v>
      </c>
      <c r="BF176" s="196">
        <f t="shared" si="25"/>
        <v>0</v>
      </c>
      <c r="BG176" s="196">
        <f t="shared" si="26"/>
        <v>0</v>
      </c>
      <c r="BH176" s="196">
        <f t="shared" si="27"/>
        <v>0</v>
      </c>
      <c r="BI176" s="196">
        <f t="shared" si="28"/>
        <v>0</v>
      </c>
      <c r="BJ176" s="100" t="s">
        <v>22</v>
      </c>
      <c r="BK176" s="196">
        <f t="shared" si="29"/>
        <v>0</v>
      </c>
      <c r="BL176" s="100" t="s">
        <v>280</v>
      </c>
      <c r="BM176" s="100" t="s">
        <v>796</v>
      </c>
    </row>
    <row r="177" spans="2:65" s="110" customFormat="1" ht="22.5" customHeight="1">
      <c r="B177" s="111"/>
      <c r="C177" s="188" t="s">
        <v>543</v>
      </c>
      <c r="D177" s="188" t="s">
        <v>156</v>
      </c>
      <c r="E177" s="189" t="s">
        <v>1497</v>
      </c>
      <c r="F177" s="316" t="s">
        <v>1471</v>
      </c>
      <c r="G177" s="316"/>
      <c r="H177" s="316"/>
      <c r="I177" s="316"/>
      <c r="J177" s="190" t="s">
        <v>1278</v>
      </c>
      <c r="K177" s="191">
        <v>8</v>
      </c>
      <c r="L177" s="317"/>
      <c r="M177" s="317"/>
      <c r="N177" s="318">
        <f t="shared" si="20"/>
        <v>0</v>
      </c>
      <c r="O177" s="318"/>
      <c r="P177" s="318"/>
      <c r="Q177" s="318"/>
      <c r="R177" s="115"/>
      <c r="T177" s="192" t="s">
        <v>5</v>
      </c>
      <c r="U177" s="193" t="s">
        <v>41</v>
      </c>
      <c r="V177" s="194">
        <v>0</v>
      </c>
      <c r="W177" s="194">
        <f t="shared" si="21"/>
        <v>0</v>
      </c>
      <c r="X177" s="194">
        <v>0</v>
      </c>
      <c r="Y177" s="194">
        <f t="shared" si="22"/>
        <v>0</v>
      </c>
      <c r="Z177" s="194">
        <v>0</v>
      </c>
      <c r="AA177" s="195">
        <f t="shared" si="23"/>
        <v>0</v>
      </c>
      <c r="AR177" s="100" t="s">
        <v>280</v>
      </c>
      <c r="AT177" s="100" t="s">
        <v>156</v>
      </c>
      <c r="AU177" s="100" t="s">
        <v>124</v>
      </c>
      <c r="AY177" s="100" t="s">
        <v>155</v>
      </c>
      <c r="BE177" s="196">
        <f t="shared" si="24"/>
        <v>0</v>
      </c>
      <c r="BF177" s="196">
        <f t="shared" si="25"/>
        <v>0</v>
      </c>
      <c r="BG177" s="196">
        <f t="shared" si="26"/>
        <v>0</v>
      </c>
      <c r="BH177" s="196">
        <f t="shared" si="27"/>
        <v>0</v>
      </c>
      <c r="BI177" s="196">
        <f t="shared" si="28"/>
        <v>0</v>
      </c>
      <c r="BJ177" s="100" t="s">
        <v>22</v>
      </c>
      <c r="BK177" s="196">
        <f t="shared" si="29"/>
        <v>0</v>
      </c>
      <c r="BL177" s="100" t="s">
        <v>280</v>
      </c>
      <c r="BM177" s="100" t="s">
        <v>804</v>
      </c>
    </row>
    <row r="178" spans="2:65" s="110" customFormat="1" ht="22.5" customHeight="1">
      <c r="B178" s="111"/>
      <c r="C178" s="188" t="s">
        <v>550</v>
      </c>
      <c r="D178" s="188" t="s">
        <v>156</v>
      </c>
      <c r="E178" s="189" t="s">
        <v>1498</v>
      </c>
      <c r="F178" s="316" t="s">
        <v>1475</v>
      </c>
      <c r="G178" s="316"/>
      <c r="H178" s="316"/>
      <c r="I178" s="316"/>
      <c r="J178" s="190" t="s">
        <v>1278</v>
      </c>
      <c r="K178" s="191">
        <v>9</v>
      </c>
      <c r="L178" s="317"/>
      <c r="M178" s="317"/>
      <c r="N178" s="318">
        <f t="shared" si="20"/>
        <v>0</v>
      </c>
      <c r="O178" s="318"/>
      <c r="P178" s="318"/>
      <c r="Q178" s="318"/>
      <c r="R178" s="115"/>
      <c r="T178" s="192" t="s">
        <v>5</v>
      </c>
      <c r="U178" s="193" t="s">
        <v>41</v>
      </c>
      <c r="V178" s="194">
        <v>0</v>
      </c>
      <c r="W178" s="194">
        <f t="shared" si="21"/>
        <v>0</v>
      </c>
      <c r="X178" s="194">
        <v>0</v>
      </c>
      <c r="Y178" s="194">
        <f t="shared" si="22"/>
        <v>0</v>
      </c>
      <c r="Z178" s="194">
        <v>0</v>
      </c>
      <c r="AA178" s="195">
        <f t="shared" si="23"/>
        <v>0</v>
      </c>
      <c r="AR178" s="100" t="s">
        <v>280</v>
      </c>
      <c r="AT178" s="100" t="s">
        <v>156</v>
      </c>
      <c r="AU178" s="100" t="s">
        <v>124</v>
      </c>
      <c r="AY178" s="100" t="s">
        <v>155</v>
      </c>
      <c r="BE178" s="196">
        <f t="shared" si="24"/>
        <v>0</v>
      </c>
      <c r="BF178" s="196">
        <f t="shared" si="25"/>
        <v>0</v>
      </c>
      <c r="BG178" s="196">
        <f t="shared" si="26"/>
        <v>0</v>
      </c>
      <c r="BH178" s="196">
        <f t="shared" si="27"/>
        <v>0</v>
      </c>
      <c r="BI178" s="196">
        <f t="shared" si="28"/>
        <v>0</v>
      </c>
      <c r="BJ178" s="100" t="s">
        <v>22</v>
      </c>
      <c r="BK178" s="196">
        <f t="shared" si="29"/>
        <v>0</v>
      </c>
      <c r="BL178" s="100" t="s">
        <v>280</v>
      </c>
      <c r="BM178" s="100" t="s">
        <v>812</v>
      </c>
    </row>
    <row r="179" spans="2:65" s="110" customFormat="1" ht="22.5" customHeight="1">
      <c r="B179" s="111"/>
      <c r="C179" s="188" t="s">
        <v>554</v>
      </c>
      <c r="D179" s="188" t="s">
        <v>156</v>
      </c>
      <c r="E179" s="189" t="s">
        <v>1499</v>
      </c>
      <c r="F179" s="316" t="s">
        <v>1477</v>
      </c>
      <c r="G179" s="316"/>
      <c r="H179" s="316"/>
      <c r="I179" s="316"/>
      <c r="J179" s="190" t="s">
        <v>580</v>
      </c>
      <c r="K179" s="191">
        <v>10</v>
      </c>
      <c r="L179" s="317"/>
      <c r="M179" s="317"/>
      <c r="N179" s="318">
        <f t="shared" si="20"/>
        <v>0</v>
      </c>
      <c r="O179" s="318"/>
      <c r="P179" s="318"/>
      <c r="Q179" s="318"/>
      <c r="R179" s="115"/>
      <c r="T179" s="192" t="s">
        <v>5</v>
      </c>
      <c r="U179" s="193" t="s">
        <v>41</v>
      </c>
      <c r="V179" s="194">
        <v>0</v>
      </c>
      <c r="W179" s="194">
        <f t="shared" si="21"/>
        <v>0</v>
      </c>
      <c r="X179" s="194">
        <v>0</v>
      </c>
      <c r="Y179" s="194">
        <f t="shared" si="22"/>
        <v>0</v>
      </c>
      <c r="Z179" s="194">
        <v>0</v>
      </c>
      <c r="AA179" s="195">
        <f t="shared" si="23"/>
        <v>0</v>
      </c>
      <c r="AR179" s="100" t="s">
        <v>280</v>
      </c>
      <c r="AT179" s="100" t="s">
        <v>156</v>
      </c>
      <c r="AU179" s="100" t="s">
        <v>124</v>
      </c>
      <c r="AY179" s="100" t="s">
        <v>155</v>
      </c>
      <c r="BE179" s="196">
        <f t="shared" si="24"/>
        <v>0</v>
      </c>
      <c r="BF179" s="196">
        <f t="shared" si="25"/>
        <v>0</v>
      </c>
      <c r="BG179" s="196">
        <f t="shared" si="26"/>
        <v>0</v>
      </c>
      <c r="BH179" s="196">
        <f t="shared" si="27"/>
        <v>0</v>
      </c>
      <c r="BI179" s="196">
        <f t="shared" si="28"/>
        <v>0</v>
      </c>
      <c r="BJ179" s="100" t="s">
        <v>22</v>
      </c>
      <c r="BK179" s="196">
        <f t="shared" si="29"/>
        <v>0</v>
      </c>
      <c r="BL179" s="100" t="s">
        <v>280</v>
      </c>
      <c r="BM179" s="100" t="s">
        <v>821</v>
      </c>
    </row>
    <row r="180" spans="2:63" s="180" customFormat="1" ht="29.85" customHeight="1">
      <c r="B180" s="176"/>
      <c r="C180" s="177"/>
      <c r="D180" s="187" t="s">
        <v>1390</v>
      </c>
      <c r="E180" s="187"/>
      <c r="F180" s="187"/>
      <c r="G180" s="187"/>
      <c r="H180" s="187"/>
      <c r="I180" s="187"/>
      <c r="J180" s="187"/>
      <c r="K180" s="187"/>
      <c r="L180" s="200"/>
      <c r="M180" s="200"/>
      <c r="N180" s="314">
        <f>BK180</f>
        <v>0</v>
      </c>
      <c r="O180" s="315"/>
      <c r="P180" s="315"/>
      <c r="Q180" s="315"/>
      <c r="R180" s="179"/>
      <c r="T180" s="181"/>
      <c r="U180" s="177"/>
      <c r="V180" s="177"/>
      <c r="W180" s="182">
        <f>SUM(W181:W184)</f>
        <v>0</v>
      </c>
      <c r="X180" s="177"/>
      <c r="Y180" s="182">
        <f>SUM(Y181:Y184)</f>
        <v>0</v>
      </c>
      <c r="Z180" s="177"/>
      <c r="AA180" s="183">
        <f>SUM(AA181:AA184)</f>
        <v>0</v>
      </c>
      <c r="AR180" s="184" t="s">
        <v>124</v>
      </c>
      <c r="AT180" s="185" t="s">
        <v>75</v>
      </c>
      <c r="AU180" s="185" t="s">
        <v>22</v>
      </c>
      <c r="AY180" s="184" t="s">
        <v>155</v>
      </c>
      <c r="BK180" s="186">
        <f>SUM(BK181:BK184)</f>
        <v>0</v>
      </c>
    </row>
    <row r="181" spans="2:65" s="110" customFormat="1" ht="44.25" customHeight="1">
      <c r="B181" s="111"/>
      <c r="C181" s="188" t="s">
        <v>560</v>
      </c>
      <c r="D181" s="188" t="s">
        <v>156</v>
      </c>
      <c r="E181" s="189" t="s">
        <v>1500</v>
      </c>
      <c r="F181" s="316" t="s">
        <v>1501</v>
      </c>
      <c r="G181" s="316"/>
      <c r="H181" s="316"/>
      <c r="I181" s="316"/>
      <c r="J181" s="190" t="s">
        <v>1278</v>
      </c>
      <c r="K181" s="191">
        <v>1</v>
      </c>
      <c r="L181" s="317"/>
      <c r="M181" s="317"/>
      <c r="N181" s="318">
        <f>ROUND(L181*K181,2)</f>
        <v>0</v>
      </c>
      <c r="O181" s="318"/>
      <c r="P181" s="318"/>
      <c r="Q181" s="318"/>
      <c r="R181" s="115"/>
      <c r="T181" s="192" t="s">
        <v>5</v>
      </c>
      <c r="U181" s="193" t="s">
        <v>41</v>
      </c>
      <c r="V181" s="194">
        <v>0</v>
      </c>
      <c r="W181" s="194">
        <f>V181*K181</f>
        <v>0</v>
      </c>
      <c r="X181" s="194">
        <v>0</v>
      </c>
      <c r="Y181" s="194">
        <f>X181*K181</f>
        <v>0</v>
      </c>
      <c r="Z181" s="194">
        <v>0</v>
      </c>
      <c r="AA181" s="195">
        <f>Z181*K181</f>
        <v>0</v>
      </c>
      <c r="AR181" s="100" t="s">
        <v>280</v>
      </c>
      <c r="AT181" s="100" t="s">
        <v>156</v>
      </c>
      <c r="AU181" s="100" t="s">
        <v>124</v>
      </c>
      <c r="AY181" s="100" t="s">
        <v>155</v>
      </c>
      <c r="BE181" s="196">
        <f>IF(U181="základní",N181,0)</f>
        <v>0</v>
      </c>
      <c r="BF181" s="196">
        <f>IF(U181="snížená",N181,0)</f>
        <v>0</v>
      </c>
      <c r="BG181" s="196">
        <f>IF(U181="zákl. přenesená",N181,0)</f>
        <v>0</v>
      </c>
      <c r="BH181" s="196">
        <f>IF(U181="sníž. přenesená",N181,0)</f>
        <v>0</v>
      </c>
      <c r="BI181" s="196">
        <f>IF(U181="nulová",N181,0)</f>
        <v>0</v>
      </c>
      <c r="BJ181" s="100" t="s">
        <v>22</v>
      </c>
      <c r="BK181" s="196">
        <f>ROUND(L181*K181,2)</f>
        <v>0</v>
      </c>
      <c r="BL181" s="100" t="s">
        <v>280</v>
      </c>
      <c r="BM181" s="100" t="s">
        <v>829</v>
      </c>
    </row>
    <row r="182" spans="2:65" s="110" customFormat="1" ht="31.5" customHeight="1">
      <c r="B182" s="111"/>
      <c r="C182" s="188" t="s">
        <v>564</v>
      </c>
      <c r="D182" s="188" t="s">
        <v>156</v>
      </c>
      <c r="E182" s="189" t="s">
        <v>1502</v>
      </c>
      <c r="F182" s="316" t="s">
        <v>1503</v>
      </c>
      <c r="G182" s="316"/>
      <c r="H182" s="316"/>
      <c r="I182" s="316"/>
      <c r="J182" s="190" t="s">
        <v>1278</v>
      </c>
      <c r="K182" s="191">
        <v>1</v>
      </c>
      <c r="L182" s="317"/>
      <c r="M182" s="317"/>
      <c r="N182" s="318">
        <f>ROUND(L182*K182,2)</f>
        <v>0</v>
      </c>
      <c r="O182" s="318"/>
      <c r="P182" s="318"/>
      <c r="Q182" s="318"/>
      <c r="R182" s="115"/>
      <c r="T182" s="192" t="s">
        <v>5</v>
      </c>
      <c r="U182" s="193" t="s">
        <v>41</v>
      </c>
      <c r="V182" s="194">
        <v>0</v>
      </c>
      <c r="W182" s="194">
        <f>V182*K182</f>
        <v>0</v>
      </c>
      <c r="X182" s="194">
        <v>0</v>
      </c>
      <c r="Y182" s="194">
        <f>X182*K182</f>
        <v>0</v>
      </c>
      <c r="Z182" s="194">
        <v>0</v>
      </c>
      <c r="AA182" s="195">
        <f>Z182*K182</f>
        <v>0</v>
      </c>
      <c r="AR182" s="100" t="s">
        <v>280</v>
      </c>
      <c r="AT182" s="100" t="s">
        <v>156</v>
      </c>
      <c r="AU182" s="100" t="s">
        <v>124</v>
      </c>
      <c r="AY182" s="100" t="s">
        <v>155</v>
      </c>
      <c r="BE182" s="196">
        <f>IF(U182="základní",N182,0)</f>
        <v>0</v>
      </c>
      <c r="BF182" s="196">
        <f>IF(U182="snížená",N182,0)</f>
        <v>0</v>
      </c>
      <c r="BG182" s="196">
        <f>IF(U182="zákl. přenesená",N182,0)</f>
        <v>0</v>
      </c>
      <c r="BH182" s="196">
        <f>IF(U182="sníž. přenesená",N182,0)</f>
        <v>0</v>
      </c>
      <c r="BI182" s="196">
        <f>IF(U182="nulová",N182,0)</f>
        <v>0</v>
      </c>
      <c r="BJ182" s="100" t="s">
        <v>22</v>
      </c>
      <c r="BK182" s="196">
        <f>ROUND(L182*K182,2)</f>
        <v>0</v>
      </c>
      <c r="BL182" s="100" t="s">
        <v>280</v>
      </c>
      <c r="BM182" s="100" t="s">
        <v>837</v>
      </c>
    </row>
    <row r="183" spans="2:65" s="110" customFormat="1" ht="22.5" customHeight="1">
      <c r="B183" s="111"/>
      <c r="C183" s="188" t="s">
        <v>568</v>
      </c>
      <c r="D183" s="188" t="s">
        <v>156</v>
      </c>
      <c r="E183" s="189" t="s">
        <v>1504</v>
      </c>
      <c r="F183" s="316" t="s">
        <v>1505</v>
      </c>
      <c r="G183" s="316"/>
      <c r="H183" s="316"/>
      <c r="I183" s="316"/>
      <c r="J183" s="190" t="s">
        <v>1278</v>
      </c>
      <c r="K183" s="191">
        <v>1</v>
      </c>
      <c r="L183" s="317"/>
      <c r="M183" s="317"/>
      <c r="N183" s="318">
        <f>ROUND(L183*K183,2)</f>
        <v>0</v>
      </c>
      <c r="O183" s="318"/>
      <c r="P183" s="318"/>
      <c r="Q183" s="318"/>
      <c r="R183" s="115"/>
      <c r="T183" s="192" t="s">
        <v>5</v>
      </c>
      <c r="U183" s="193" t="s">
        <v>41</v>
      </c>
      <c r="V183" s="194">
        <v>0</v>
      </c>
      <c r="W183" s="194">
        <f>V183*K183</f>
        <v>0</v>
      </c>
      <c r="X183" s="194">
        <v>0</v>
      </c>
      <c r="Y183" s="194">
        <f>X183*K183</f>
        <v>0</v>
      </c>
      <c r="Z183" s="194">
        <v>0</v>
      </c>
      <c r="AA183" s="195">
        <f>Z183*K183</f>
        <v>0</v>
      </c>
      <c r="AR183" s="100" t="s">
        <v>280</v>
      </c>
      <c r="AT183" s="100" t="s">
        <v>156</v>
      </c>
      <c r="AU183" s="100" t="s">
        <v>124</v>
      </c>
      <c r="AY183" s="100" t="s">
        <v>155</v>
      </c>
      <c r="BE183" s="196">
        <f>IF(U183="základní",N183,0)</f>
        <v>0</v>
      </c>
      <c r="BF183" s="196">
        <f>IF(U183="snížená",N183,0)</f>
        <v>0</v>
      </c>
      <c r="BG183" s="196">
        <f>IF(U183="zákl. přenesená",N183,0)</f>
        <v>0</v>
      </c>
      <c r="BH183" s="196">
        <f>IF(U183="sníž. přenesená",N183,0)</f>
        <v>0</v>
      </c>
      <c r="BI183" s="196">
        <f>IF(U183="nulová",N183,0)</f>
        <v>0</v>
      </c>
      <c r="BJ183" s="100" t="s">
        <v>22</v>
      </c>
      <c r="BK183" s="196">
        <f>ROUND(L183*K183,2)</f>
        <v>0</v>
      </c>
      <c r="BL183" s="100" t="s">
        <v>280</v>
      </c>
      <c r="BM183" s="100" t="s">
        <v>845</v>
      </c>
    </row>
    <row r="184" spans="2:65" s="110" customFormat="1" ht="22.5" customHeight="1">
      <c r="B184" s="111"/>
      <c r="C184" s="188" t="s">
        <v>572</v>
      </c>
      <c r="D184" s="188" t="s">
        <v>156</v>
      </c>
      <c r="E184" s="189" t="s">
        <v>1506</v>
      </c>
      <c r="F184" s="316" t="s">
        <v>1477</v>
      </c>
      <c r="G184" s="316"/>
      <c r="H184" s="316"/>
      <c r="I184" s="316"/>
      <c r="J184" s="190" t="s">
        <v>580</v>
      </c>
      <c r="K184" s="191">
        <v>5</v>
      </c>
      <c r="L184" s="317"/>
      <c r="M184" s="317"/>
      <c r="N184" s="318">
        <f>ROUND(L184*K184,2)</f>
        <v>0</v>
      </c>
      <c r="O184" s="318"/>
      <c r="P184" s="318"/>
      <c r="Q184" s="318"/>
      <c r="R184" s="115"/>
      <c r="T184" s="192" t="s">
        <v>5</v>
      </c>
      <c r="U184" s="193" t="s">
        <v>41</v>
      </c>
      <c r="V184" s="194">
        <v>0</v>
      </c>
      <c r="W184" s="194">
        <f>V184*K184</f>
        <v>0</v>
      </c>
      <c r="X184" s="194">
        <v>0</v>
      </c>
      <c r="Y184" s="194">
        <f>X184*K184</f>
        <v>0</v>
      </c>
      <c r="Z184" s="194">
        <v>0</v>
      </c>
      <c r="AA184" s="195">
        <f>Z184*K184</f>
        <v>0</v>
      </c>
      <c r="AR184" s="100" t="s">
        <v>280</v>
      </c>
      <c r="AT184" s="100" t="s">
        <v>156</v>
      </c>
      <c r="AU184" s="100" t="s">
        <v>124</v>
      </c>
      <c r="AY184" s="100" t="s">
        <v>155</v>
      </c>
      <c r="BE184" s="196">
        <f>IF(U184="základní",N184,0)</f>
        <v>0</v>
      </c>
      <c r="BF184" s="196">
        <f>IF(U184="snížená",N184,0)</f>
        <v>0</v>
      </c>
      <c r="BG184" s="196">
        <f>IF(U184="zákl. přenesená",N184,0)</f>
        <v>0</v>
      </c>
      <c r="BH184" s="196">
        <f>IF(U184="sníž. přenesená",N184,0)</f>
        <v>0</v>
      </c>
      <c r="BI184" s="196">
        <f>IF(U184="nulová",N184,0)</f>
        <v>0</v>
      </c>
      <c r="BJ184" s="100" t="s">
        <v>22</v>
      </c>
      <c r="BK184" s="196">
        <f>ROUND(L184*K184,2)</f>
        <v>0</v>
      </c>
      <c r="BL184" s="100" t="s">
        <v>280</v>
      </c>
      <c r="BM184" s="100" t="s">
        <v>853</v>
      </c>
    </row>
    <row r="185" spans="2:63" s="180" customFormat="1" ht="29.85" customHeight="1">
      <c r="B185" s="176"/>
      <c r="C185" s="177"/>
      <c r="D185" s="187" t="s">
        <v>1391</v>
      </c>
      <c r="E185" s="187"/>
      <c r="F185" s="187"/>
      <c r="G185" s="187"/>
      <c r="H185" s="187"/>
      <c r="I185" s="187"/>
      <c r="J185" s="187"/>
      <c r="K185" s="187"/>
      <c r="L185" s="200"/>
      <c r="M185" s="200"/>
      <c r="N185" s="314">
        <f>BK185</f>
        <v>0</v>
      </c>
      <c r="O185" s="315"/>
      <c r="P185" s="315"/>
      <c r="Q185" s="315"/>
      <c r="R185" s="179"/>
      <c r="T185" s="181"/>
      <c r="U185" s="177"/>
      <c r="V185" s="177"/>
      <c r="W185" s="182">
        <f>SUM(W186:W196)</f>
        <v>0</v>
      </c>
      <c r="X185" s="177"/>
      <c r="Y185" s="182">
        <f>SUM(Y186:Y196)</f>
        <v>0</v>
      </c>
      <c r="Z185" s="177"/>
      <c r="AA185" s="183">
        <f>SUM(AA186:AA196)</f>
        <v>0</v>
      </c>
      <c r="AR185" s="184" t="s">
        <v>124</v>
      </c>
      <c r="AT185" s="185" t="s">
        <v>75</v>
      </c>
      <c r="AU185" s="185" t="s">
        <v>22</v>
      </c>
      <c r="AY185" s="184" t="s">
        <v>155</v>
      </c>
      <c r="BK185" s="186">
        <f>SUM(BK186:BK196)</f>
        <v>0</v>
      </c>
    </row>
    <row r="186" spans="2:65" s="110" customFormat="1" ht="22.5" customHeight="1">
      <c r="B186" s="111"/>
      <c r="C186" s="188" t="s">
        <v>577</v>
      </c>
      <c r="D186" s="188" t="s">
        <v>156</v>
      </c>
      <c r="E186" s="189" t="s">
        <v>1507</v>
      </c>
      <c r="F186" s="316" t="s">
        <v>1508</v>
      </c>
      <c r="G186" s="316"/>
      <c r="H186" s="316"/>
      <c r="I186" s="316"/>
      <c r="J186" s="190" t="s">
        <v>207</v>
      </c>
      <c r="K186" s="191">
        <v>24</v>
      </c>
      <c r="L186" s="317"/>
      <c r="M186" s="317"/>
      <c r="N186" s="318">
        <f aca="true" t="shared" si="30" ref="N186:N196">ROUND(L186*K186,2)</f>
        <v>0</v>
      </c>
      <c r="O186" s="318"/>
      <c r="P186" s="318"/>
      <c r="Q186" s="318"/>
      <c r="R186" s="115"/>
      <c r="T186" s="192" t="s">
        <v>5</v>
      </c>
      <c r="U186" s="193" t="s">
        <v>41</v>
      </c>
      <c r="V186" s="194">
        <v>0</v>
      </c>
      <c r="W186" s="194">
        <f aca="true" t="shared" si="31" ref="W186:W196">V186*K186</f>
        <v>0</v>
      </c>
      <c r="X186" s="194">
        <v>0</v>
      </c>
      <c r="Y186" s="194">
        <f aca="true" t="shared" si="32" ref="Y186:Y196">X186*K186</f>
        <v>0</v>
      </c>
      <c r="Z186" s="194">
        <v>0</v>
      </c>
      <c r="AA186" s="195">
        <f aca="true" t="shared" si="33" ref="AA186:AA196">Z186*K186</f>
        <v>0</v>
      </c>
      <c r="AR186" s="100" t="s">
        <v>280</v>
      </c>
      <c r="AT186" s="100" t="s">
        <v>156</v>
      </c>
      <c r="AU186" s="100" t="s">
        <v>124</v>
      </c>
      <c r="AY186" s="100" t="s">
        <v>155</v>
      </c>
      <c r="BE186" s="196">
        <f aca="true" t="shared" si="34" ref="BE186:BE196">IF(U186="základní",N186,0)</f>
        <v>0</v>
      </c>
      <c r="BF186" s="196">
        <f aca="true" t="shared" si="35" ref="BF186:BF196">IF(U186="snížená",N186,0)</f>
        <v>0</v>
      </c>
      <c r="BG186" s="196">
        <f aca="true" t="shared" si="36" ref="BG186:BG196">IF(U186="zákl. přenesená",N186,0)</f>
        <v>0</v>
      </c>
      <c r="BH186" s="196">
        <f aca="true" t="shared" si="37" ref="BH186:BH196">IF(U186="sníž. přenesená",N186,0)</f>
        <v>0</v>
      </c>
      <c r="BI186" s="196">
        <f aca="true" t="shared" si="38" ref="BI186:BI196">IF(U186="nulová",N186,0)</f>
        <v>0</v>
      </c>
      <c r="BJ186" s="100" t="s">
        <v>22</v>
      </c>
      <c r="BK186" s="196">
        <f aca="true" t="shared" si="39" ref="BK186:BK196">ROUND(L186*K186,2)</f>
        <v>0</v>
      </c>
      <c r="BL186" s="100" t="s">
        <v>280</v>
      </c>
      <c r="BM186" s="100" t="s">
        <v>862</v>
      </c>
    </row>
    <row r="187" spans="2:65" s="110" customFormat="1" ht="22.5" customHeight="1">
      <c r="B187" s="111"/>
      <c r="C187" s="188" t="s">
        <v>582</v>
      </c>
      <c r="D187" s="188" t="s">
        <v>156</v>
      </c>
      <c r="E187" s="189" t="s">
        <v>1509</v>
      </c>
      <c r="F187" s="316" t="s">
        <v>1510</v>
      </c>
      <c r="G187" s="316"/>
      <c r="H187" s="316"/>
      <c r="I187" s="316"/>
      <c r="J187" s="190" t="s">
        <v>263</v>
      </c>
      <c r="K187" s="191">
        <v>3</v>
      </c>
      <c r="L187" s="317"/>
      <c r="M187" s="317"/>
      <c r="N187" s="318">
        <f t="shared" si="30"/>
        <v>0</v>
      </c>
      <c r="O187" s="318"/>
      <c r="P187" s="318"/>
      <c r="Q187" s="318"/>
      <c r="R187" s="115"/>
      <c r="T187" s="192" t="s">
        <v>5</v>
      </c>
      <c r="U187" s="193" t="s">
        <v>41</v>
      </c>
      <c r="V187" s="194">
        <v>0</v>
      </c>
      <c r="W187" s="194">
        <f t="shared" si="31"/>
        <v>0</v>
      </c>
      <c r="X187" s="194">
        <v>0</v>
      </c>
      <c r="Y187" s="194">
        <f t="shared" si="32"/>
        <v>0</v>
      </c>
      <c r="Z187" s="194">
        <v>0</v>
      </c>
      <c r="AA187" s="195">
        <f t="shared" si="33"/>
        <v>0</v>
      </c>
      <c r="AR187" s="100" t="s">
        <v>280</v>
      </c>
      <c r="AT187" s="100" t="s">
        <v>156</v>
      </c>
      <c r="AU187" s="100" t="s">
        <v>124</v>
      </c>
      <c r="AY187" s="100" t="s">
        <v>155</v>
      </c>
      <c r="BE187" s="196">
        <f t="shared" si="34"/>
        <v>0</v>
      </c>
      <c r="BF187" s="196">
        <f t="shared" si="35"/>
        <v>0</v>
      </c>
      <c r="BG187" s="196">
        <f t="shared" si="36"/>
        <v>0</v>
      </c>
      <c r="BH187" s="196">
        <f t="shared" si="37"/>
        <v>0</v>
      </c>
      <c r="BI187" s="196">
        <f t="shared" si="38"/>
        <v>0</v>
      </c>
      <c r="BJ187" s="100" t="s">
        <v>22</v>
      </c>
      <c r="BK187" s="196">
        <f t="shared" si="39"/>
        <v>0</v>
      </c>
      <c r="BL187" s="100" t="s">
        <v>280</v>
      </c>
      <c r="BM187" s="100" t="s">
        <v>870</v>
      </c>
    </row>
    <row r="188" spans="2:65" s="110" customFormat="1" ht="22.5" customHeight="1">
      <c r="B188" s="111"/>
      <c r="C188" s="188" t="s">
        <v>586</v>
      </c>
      <c r="D188" s="188" t="s">
        <v>156</v>
      </c>
      <c r="E188" s="189" t="s">
        <v>1511</v>
      </c>
      <c r="F188" s="316" t="s">
        <v>1512</v>
      </c>
      <c r="G188" s="316"/>
      <c r="H188" s="316"/>
      <c r="I188" s="316"/>
      <c r="J188" s="190" t="s">
        <v>207</v>
      </c>
      <c r="K188" s="191">
        <v>48</v>
      </c>
      <c r="L188" s="317"/>
      <c r="M188" s="317"/>
      <c r="N188" s="318">
        <f t="shared" si="30"/>
        <v>0</v>
      </c>
      <c r="O188" s="318"/>
      <c r="P188" s="318"/>
      <c r="Q188" s="318"/>
      <c r="R188" s="115"/>
      <c r="T188" s="192" t="s">
        <v>5</v>
      </c>
      <c r="U188" s="193" t="s">
        <v>41</v>
      </c>
      <c r="V188" s="194">
        <v>0</v>
      </c>
      <c r="W188" s="194">
        <f t="shared" si="31"/>
        <v>0</v>
      </c>
      <c r="X188" s="194">
        <v>0</v>
      </c>
      <c r="Y188" s="194">
        <f t="shared" si="32"/>
        <v>0</v>
      </c>
      <c r="Z188" s="194">
        <v>0</v>
      </c>
      <c r="AA188" s="195">
        <f t="shared" si="33"/>
        <v>0</v>
      </c>
      <c r="AR188" s="100" t="s">
        <v>280</v>
      </c>
      <c r="AT188" s="100" t="s">
        <v>156</v>
      </c>
      <c r="AU188" s="100" t="s">
        <v>124</v>
      </c>
      <c r="AY188" s="100" t="s">
        <v>155</v>
      </c>
      <c r="BE188" s="196">
        <f t="shared" si="34"/>
        <v>0</v>
      </c>
      <c r="BF188" s="196">
        <f t="shared" si="35"/>
        <v>0</v>
      </c>
      <c r="BG188" s="196">
        <f t="shared" si="36"/>
        <v>0</v>
      </c>
      <c r="BH188" s="196">
        <f t="shared" si="37"/>
        <v>0</v>
      </c>
      <c r="BI188" s="196">
        <f t="shared" si="38"/>
        <v>0</v>
      </c>
      <c r="BJ188" s="100" t="s">
        <v>22</v>
      </c>
      <c r="BK188" s="196">
        <f t="shared" si="39"/>
        <v>0</v>
      </c>
      <c r="BL188" s="100" t="s">
        <v>280</v>
      </c>
      <c r="BM188" s="100" t="s">
        <v>878</v>
      </c>
    </row>
    <row r="189" spans="2:65" s="110" customFormat="1" ht="22.5" customHeight="1">
      <c r="B189" s="111"/>
      <c r="C189" s="188" t="s">
        <v>590</v>
      </c>
      <c r="D189" s="188" t="s">
        <v>156</v>
      </c>
      <c r="E189" s="189" t="s">
        <v>1513</v>
      </c>
      <c r="F189" s="316" t="s">
        <v>1514</v>
      </c>
      <c r="G189" s="316"/>
      <c r="H189" s="316"/>
      <c r="I189" s="316"/>
      <c r="J189" s="190" t="s">
        <v>1278</v>
      </c>
      <c r="K189" s="191">
        <v>1</v>
      </c>
      <c r="L189" s="317"/>
      <c r="M189" s="317"/>
      <c r="N189" s="318">
        <f t="shared" si="30"/>
        <v>0</v>
      </c>
      <c r="O189" s="318"/>
      <c r="P189" s="318"/>
      <c r="Q189" s="318"/>
      <c r="R189" s="115"/>
      <c r="T189" s="192" t="s">
        <v>5</v>
      </c>
      <c r="U189" s="193" t="s">
        <v>41</v>
      </c>
      <c r="V189" s="194">
        <v>0</v>
      </c>
      <c r="W189" s="194">
        <f t="shared" si="31"/>
        <v>0</v>
      </c>
      <c r="X189" s="194">
        <v>0</v>
      </c>
      <c r="Y189" s="194">
        <f t="shared" si="32"/>
        <v>0</v>
      </c>
      <c r="Z189" s="194">
        <v>0</v>
      </c>
      <c r="AA189" s="195">
        <f t="shared" si="33"/>
        <v>0</v>
      </c>
      <c r="AR189" s="100" t="s">
        <v>280</v>
      </c>
      <c r="AT189" s="100" t="s">
        <v>156</v>
      </c>
      <c r="AU189" s="100" t="s">
        <v>124</v>
      </c>
      <c r="AY189" s="100" t="s">
        <v>155</v>
      </c>
      <c r="BE189" s="196">
        <f t="shared" si="34"/>
        <v>0</v>
      </c>
      <c r="BF189" s="196">
        <f t="shared" si="35"/>
        <v>0</v>
      </c>
      <c r="BG189" s="196">
        <f t="shared" si="36"/>
        <v>0</v>
      </c>
      <c r="BH189" s="196">
        <f t="shared" si="37"/>
        <v>0</v>
      </c>
      <c r="BI189" s="196">
        <f t="shared" si="38"/>
        <v>0</v>
      </c>
      <c r="BJ189" s="100" t="s">
        <v>22</v>
      </c>
      <c r="BK189" s="196">
        <f t="shared" si="39"/>
        <v>0</v>
      </c>
      <c r="BL189" s="100" t="s">
        <v>280</v>
      </c>
      <c r="BM189" s="100" t="s">
        <v>886</v>
      </c>
    </row>
    <row r="190" spans="2:65" s="110" customFormat="1" ht="22.5" customHeight="1">
      <c r="B190" s="111"/>
      <c r="C190" s="188" t="s">
        <v>594</v>
      </c>
      <c r="D190" s="188" t="s">
        <v>156</v>
      </c>
      <c r="E190" s="189" t="s">
        <v>1515</v>
      </c>
      <c r="F190" s="316" t="s">
        <v>1516</v>
      </c>
      <c r="G190" s="316"/>
      <c r="H190" s="316"/>
      <c r="I190" s="316"/>
      <c r="J190" s="190" t="s">
        <v>214</v>
      </c>
      <c r="K190" s="191">
        <v>150</v>
      </c>
      <c r="L190" s="317"/>
      <c r="M190" s="317"/>
      <c r="N190" s="318">
        <f t="shared" si="30"/>
        <v>0</v>
      </c>
      <c r="O190" s="318"/>
      <c r="P190" s="318"/>
      <c r="Q190" s="318"/>
      <c r="R190" s="115"/>
      <c r="T190" s="192" t="s">
        <v>5</v>
      </c>
      <c r="U190" s="193" t="s">
        <v>41</v>
      </c>
      <c r="V190" s="194">
        <v>0</v>
      </c>
      <c r="W190" s="194">
        <f t="shared" si="31"/>
        <v>0</v>
      </c>
      <c r="X190" s="194">
        <v>0</v>
      </c>
      <c r="Y190" s="194">
        <f t="shared" si="32"/>
        <v>0</v>
      </c>
      <c r="Z190" s="194">
        <v>0</v>
      </c>
      <c r="AA190" s="195">
        <f t="shared" si="33"/>
        <v>0</v>
      </c>
      <c r="AR190" s="100" t="s">
        <v>280</v>
      </c>
      <c r="AT190" s="100" t="s">
        <v>156</v>
      </c>
      <c r="AU190" s="100" t="s">
        <v>124</v>
      </c>
      <c r="AY190" s="100" t="s">
        <v>155</v>
      </c>
      <c r="BE190" s="196">
        <f t="shared" si="34"/>
        <v>0</v>
      </c>
      <c r="BF190" s="196">
        <f t="shared" si="35"/>
        <v>0</v>
      </c>
      <c r="BG190" s="196">
        <f t="shared" si="36"/>
        <v>0</v>
      </c>
      <c r="BH190" s="196">
        <f t="shared" si="37"/>
        <v>0</v>
      </c>
      <c r="BI190" s="196">
        <f t="shared" si="38"/>
        <v>0</v>
      </c>
      <c r="BJ190" s="100" t="s">
        <v>22</v>
      </c>
      <c r="BK190" s="196">
        <f t="shared" si="39"/>
        <v>0</v>
      </c>
      <c r="BL190" s="100" t="s">
        <v>280</v>
      </c>
      <c r="BM190" s="100" t="s">
        <v>894</v>
      </c>
    </row>
    <row r="191" spans="2:65" s="110" customFormat="1" ht="22.5" customHeight="1">
      <c r="B191" s="111"/>
      <c r="C191" s="188" t="s">
        <v>599</v>
      </c>
      <c r="D191" s="188" t="s">
        <v>156</v>
      </c>
      <c r="E191" s="189" t="s">
        <v>1517</v>
      </c>
      <c r="F191" s="316" t="s">
        <v>1518</v>
      </c>
      <c r="G191" s="316"/>
      <c r="H191" s="316"/>
      <c r="I191" s="316"/>
      <c r="J191" s="190" t="s">
        <v>1278</v>
      </c>
      <c r="K191" s="191">
        <v>30</v>
      </c>
      <c r="L191" s="317"/>
      <c r="M191" s="317"/>
      <c r="N191" s="318">
        <f t="shared" si="30"/>
        <v>0</v>
      </c>
      <c r="O191" s="318"/>
      <c r="P191" s="318"/>
      <c r="Q191" s="318"/>
      <c r="R191" s="115"/>
      <c r="T191" s="192" t="s">
        <v>5</v>
      </c>
      <c r="U191" s="193" t="s">
        <v>41</v>
      </c>
      <c r="V191" s="194">
        <v>0</v>
      </c>
      <c r="W191" s="194">
        <f t="shared" si="31"/>
        <v>0</v>
      </c>
      <c r="X191" s="194">
        <v>0</v>
      </c>
      <c r="Y191" s="194">
        <f t="shared" si="32"/>
        <v>0</v>
      </c>
      <c r="Z191" s="194">
        <v>0</v>
      </c>
      <c r="AA191" s="195">
        <f t="shared" si="33"/>
        <v>0</v>
      </c>
      <c r="AR191" s="100" t="s">
        <v>280</v>
      </c>
      <c r="AT191" s="100" t="s">
        <v>156</v>
      </c>
      <c r="AU191" s="100" t="s">
        <v>124</v>
      </c>
      <c r="AY191" s="100" t="s">
        <v>155</v>
      </c>
      <c r="BE191" s="196">
        <f t="shared" si="34"/>
        <v>0</v>
      </c>
      <c r="BF191" s="196">
        <f t="shared" si="35"/>
        <v>0</v>
      </c>
      <c r="BG191" s="196">
        <f t="shared" si="36"/>
        <v>0</v>
      </c>
      <c r="BH191" s="196">
        <f t="shared" si="37"/>
        <v>0</v>
      </c>
      <c r="BI191" s="196">
        <f t="shared" si="38"/>
        <v>0</v>
      </c>
      <c r="BJ191" s="100" t="s">
        <v>22</v>
      </c>
      <c r="BK191" s="196">
        <f t="shared" si="39"/>
        <v>0</v>
      </c>
      <c r="BL191" s="100" t="s">
        <v>280</v>
      </c>
      <c r="BM191" s="100" t="s">
        <v>902</v>
      </c>
    </row>
    <row r="192" spans="2:65" s="110" customFormat="1" ht="22.5" customHeight="1">
      <c r="B192" s="111"/>
      <c r="C192" s="188" t="s">
        <v>603</v>
      </c>
      <c r="D192" s="188" t="s">
        <v>156</v>
      </c>
      <c r="E192" s="189" t="s">
        <v>1519</v>
      </c>
      <c r="F192" s="316" t="s">
        <v>1520</v>
      </c>
      <c r="G192" s="316"/>
      <c r="H192" s="316"/>
      <c r="I192" s="316"/>
      <c r="J192" s="190" t="s">
        <v>214</v>
      </c>
      <c r="K192" s="191">
        <v>75</v>
      </c>
      <c r="L192" s="317"/>
      <c r="M192" s="317"/>
      <c r="N192" s="318">
        <f t="shared" si="30"/>
        <v>0</v>
      </c>
      <c r="O192" s="318"/>
      <c r="P192" s="318"/>
      <c r="Q192" s="318"/>
      <c r="R192" s="115"/>
      <c r="T192" s="192" t="s">
        <v>5</v>
      </c>
      <c r="U192" s="193" t="s">
        <v>41</v>
      </c>
      <c r="V192" s="194">
        <v>0</v>
      </c>
      <c r="W192" s="194">
        <f t="shared" si="31"/>
        <v>0</v>
      </c>
      <c r="X192" s="194">
        <v>0</v>
      </c>
      <c r="Y192" s="194">
        <f t="shared" si="32"/>
        <v>0</v>
      </c>
      <c r="Z192" s="194">
        <v>0</v>
      </c>
      <c r="AA192" s="195">
        <f t="shared" si="33"/>
        <v>0</v>
      </c>
      <c r="AR192" s="100" t="s">
        <v>280</v>
      </c>
      <c r="AT192" s="100" t="s">
        <v>156</v>
      </c>
      <c r="AU192" s="100" t="s">
        <v>124</v>
      </c>
      <c r="AY192" s="100" t="s">
        <v>155</v>
      </c>
      <c r="BE192" s="196">
        <f t="shared" si="34"/>
        <v>0</v>
      </c>
      <c r="BF192" s="196">
        <f t="shared" si="35"/>
        <v>0</v>
      </c>
      <c r="BG192" s="196">
        <f t="shared" si="36"/>
        <v>0</v>
      </c>
      <c r="BH192" s="196">
        <f t="shared" si="37"/>
        <v>0</v>
      </c>
      <c r="BI192" s="196">
        <f t="shared" si="38"/>
        <v>0</v>
      </c>
      <c r="BJ192" s="100" t="s">
        <v>22</v>
      </c>
      <c r="BK192" s="196">
        <f t="shared" si="39"/>
        <v>0</v>
      </c>
      <c r="BL192" s="100" t="s">
        <v>280</v>
      </c>
      <c r="BM192" s="100" t="s">
        <v>914</v>
      </c>
    </row>
    <row r="193" spans="2:65" s="110" customFormat="1" ht="31.5" customHeight="1">
      <c r="B193" s="111"/>
      <c r="C193" s="188" t="s">
        <v>607</v>
      </c>
      <c r="D193" s="188" t="s">
        <v>156</v>
      </c>
      <c r="E193" s="189" t="s">
        <v>1521</v>
      </c>
      <c r="F193" s="316" t="s">
        <v>1522</v>
      </c>
      <c r="G193" s="316"/>
      <c r="H193" s="316"/>
      <c r="I193" s="316"/>
      <c r="J193" s="190" t="s">
        <v>1278</v>
      </c>
      <c r="K193" s="191">
        <v>1</v>
      </c>
      <c r="L193" s="317"/>
      <c r="M193" s="317"/>
      <c r="N193" s="318">
        <f t="shared" si="30"/>
        <v>0</v>
      </c>
      <c r="O193" s="318"/>
      <c r="P193" s="318"/>
      <c r="Q193" s="318"/>
      <c r="R193" s="115"/>
      <c r="T193" s="192" t="s">
        <v>5</v>
      </c>
      <c r="U193" s="193" t="s">
        <v>41</v>
      </c>
      <c r="V193" s="194">
        <v>0</v>
      </c>
      <c r="W193" s="194">
        <f t="shared" si="31"/>
        <v>0</v>
      </c>
      <c r="X193" s="194">
        <v>0</v>
      </c>
      <c r="Y193" s="194">
        <f t="shared" si="32"/>
        <v>0</v>
      </c>
      <c r="Z193" s="194">
        <v>0</v>
      </c>
      <c r="AA193" s="195">
        <f t="shared" si="33"/>
        <v>0</v>
      </c>
      <c r="AR193" s="100" t="s">
        <v>280</v>
      </c>
      <c r="AT193" s="100" t="s">
        <v>156</v>
      </c>
      <c r="AU193" s="100" t="s">
        <v>124</v>
      </c>
      <c r="AY193" s="100" t="s">
        <v>155</v>
      </c>
      <c r="BE193" s="196">
        <f t="shared" si="34"/>
        <v>0</v>
      </c>
      <c r="BF193" s="196">
        <f t="shared" si="35"/>
        <v>0</v>
      </c>
      <c r="BG193" s="196">
        <f t="shared" si="36"/>
        <v>0</v>
      </c>
      <c r="BH193" s="196">
        <f t="shared" si="37"/>
        <v>0</v>
      </c>
      <c r="BI193" s="196">
        <f t="shared" si="38"/>
        <v>0</v>
      </c>
      <c r="BJ193" s="100" t="s">
        <v>22</v>
      </c>
      <c r="BK193" s="196">
        <f t="shared" si="39"/>
        <v>0</v>
      </c>
      <c r="BL193" s="100" t="s">
        <v>280</v>
      </c>
      <c r="BM193" s="100" t="s">
        <v>924</v>
      </c>
    </row>
    <row r="194" spans="2:65" s="110" customFormat="1" ht="31.5" customHeight="1">
      <c r="B194" s="111"/>
      <c r="C194" s="188" t="s">
        <v>611</v>
      </c>
      <c r="D194" s="188" t="s">
        <v>156</v>
      </c>
      <c r="E194" s="189" t="s">
        <v>1523</v>
      </c>
      <c r="F194" s="316" t="s">
        <v>1524</v>
      </c>
      <c r="G194" s="316"/>
      <c r="H194" s="316"/>
      <c r="I194" s="316"/>
      <c r="J194" s="190" t="s">
        <v>214</v>
      </c>
      <c r="K194" s="191">
        <v>75</v>
      </c>
      <c r="L194" s="317"/>
      <c r="M194" s="317"/>
      <c r="N194" s="318">
        <f t="shared" si="30"/>
        <v>0</v>
      </c>
      <c r="O194" s="318"/>
      <c r="P194" s="318"/>
      <c r="Q194" s="318"/>
      <c r="R194" s="115"/>
      <c r="T194" s="192" t="s">
        <v>5</v>
      </c>
      <c r="U194" s="193" t="s">
        <v>41</v>
      </c>
      <c r="V194" s="194">
        <v>0</v>
      </c>
      <c r="W194" s="194">
        <f t="shared" si="31"/>
        <v>0</v>
      </c>
      <c r="X194" s="194">
        <v>0</v>
      </c>
      <c r="Y194" s="194">
        <f t="shared" si="32"/>
        <v>0</v>
      </c>
      <c r="Z194" s="194">
        <v>0</v>
      </c>
      <c r="AA194" s="195">
        <f t="shared" si="33"/>
        <v>0</v>
      </c>
      <c r="AR194" s="100" t="s">
        <v>280</v>
      </c>
      <c r="AT194" s="100" t="s">
        <v>156</v>
      </c>
      <c r="AU194" s="100" t="s">
        <v>124</v>
      </c>
      <c r="AY194" s="100" t="s">
        <v>155</v>
      </c>
      <c r="BE194" s="196">
        <f t="shared" si="34"/>
        <v>0</v>
      </c>
      <c r="BF194" s="196">
        <f t="shared" si="35"/>
        <v>0</v>
      </c>
      <c r="BG194" s="196">
        <f t="shared" si="36"/>
        <v>0</v>
      </c>
      <c r="BH194" s="196">
        <f t="shared" si="37"/>
        <v>0</v>
      </c>
      <c r="BI194" s="196">
        <f t="shared" si="38"/>
        <v>0</v>
      </c>
      <c r="BJ194" s="100" t="s">
        <v>22</v>
      </c>
      <c r="BK194" s="196">
        <f t="shared" si="39"/>
        <v>0</v>
      </c>
      <c r="BL194" s="100" t="s">
        <v>280</v>
      </c>
      <c r="BM194" s="100" t="s">
        <v>932</v>
      </c>
    </row>
    <row r="195" spans="2:65" s="110" customFormat="1" ht="22.5" customHeight="1">
      <c r="B195" s="111"/>
      <c r="C195" s="188" t="s">
        <v>615</v>
      </c>
      <c r="D195" s="188" t="s">
        <v>156</v>
      </c>
      <c r="E195" s="189" t="s">
        <v>1525</v>
      </c>
      <c r="F195" s="316" t="s">
        <v>1526</v>
      </c>
      <c r="G195" s="316"/>
      <c r="H195" s="316"/>
      <c r="I195" s="316"/>
      <c r="J195" s="190" t="s">
        <v>207</v>
      </c>
      <c r="K195" s="191">
        <v>24</v>
      </c>
      <c r="L195" s="317"/>
      <c r="M195" s="317"/>
      <c r="N195" s="318">
        <f t="shared" si="30"/>
        <v>0</v>
      </c>
      <c r="O195" s="318"/>
      <c r="P195" s="318"/>
      <c r="Q195" s="318"/>
      <c r="R195" s="115"/>
      <c r="T195" s="192" t="s">
        <v>5</v>
      </c>
      <c r="U195" s="193" t="s">
        <v>41</v>
      </c>
      <c r="V195" s="194">
        <v>0</v>
      </c>
      <c r="W195" s="194">
        <f t="shared" si="31"/>
        <v>0</v>
      </c>
      <c r="X195" s="194">
        <v>0</v>
      </c>
      <c r="Y195" s="194">
        <f t="shared" si="32"/>
        <v>0</v>
      </c>
      <c r="Z195" s="194">
        <v>0</v>
      </c>
      <c r="AA195" s="195">
        <f t="shared" si="33"/>
        <v>0</v>
      </c>
      <c r="AR195" s="100" t="s">
        <v>280</v>
      </c>
      <c r="AT195" s="100" t="s">
        <v>156</v>
      </c>
      <c r="AU195" s="100" t="s">
        <v>124</v>
      </c>
      <c r="AY195" s="100" t="s">
        <v>155</v>
      </c>
      <c r="BE195" s="196">
        <f t="shared" si="34"/>
        <v>0</v>
      </c>
      <c r="BF195" s="196">
        <f t="shared" si="35"/>
        <v>0</v>
      </c>
      <c r="BG195" s="196">
        <f t="shared" si="36"/>
        <v>0</v>
      </c>
      <c r="BH195" s="196">
        <f t="shared" si="37"/>
        <v>0</v>
      </c>
      <c r="BI195" s="196">
        <f t="shared" si="38"/>
        <v>0</v>
      </c>
      <c r="BJ195" s="100" t="s">
        <v>22</v>
      </c>
      <c r="BK195" s="196">
        <f t="shared" si="39"/>
        <v>0</v>
      </c>
      <c r="BL195" s="100" t="s">
        <v>280</v>
      </c>
      <c r="BM195" s="100" t="s">
        <v>940</v>
      </c>
    </row>
    <row r="196" spans="2:65" s="110" customFormat="1" ht="22.5" customHeight="1">
      <c r="B196" s="111"/>
      <c r="C196" s="188" t="s">
        <v>619</v>
      </c>
      <c r="D196" s="188" t="s">
        <v>156</v>
      </c>
      <c r="E196" s="189" t="s">
        <v>1527</v>
      </c>
      <c r="F196" s="316" t="s">
        <v>1528</v>
      </c>
      <c r="G196" s="316"/>
      <c r="H196" s="316"/>
      <c r="I196" s="316"/>
      <c r="J196" s="190" t="s">
        <v>1529</v>
      </c>
      <c r="K196" s="191">
        <v>1</v>
      </c>
      <c r="L196" s="317"/>
      <c r="M196" s="317"/>
      <c r="N196" s="318">
        <f t="shared" si="30"/>
        <v>0</v>
      </c>
      <c r="O196" s="318"/>
      <c r="P196" s="318"/>
      <c r="Q196" s="318"/>
      <c r="R196" s="115"/>
      <c r="T196" s="192" t="s">
        <v>5</v>
      </c>
      <c r="U196" s="197" t="s">
        <v>41</v>
      </c>
      <c r="V196" s="198">
        <v>0</v>
      </c>
      <c r="W196" s="198">
        <f t="shared" si="31"/>
        <v>0</v>
      </c>
      <c r="X196" s="198">
        <v>0</v>
      </c>
      <c r="Y196" s="198">
        <f t="shared" si="32"/>
        <v>0</v>
      </c>
      <c r="Z196" s="198">
        <v>0</v>
      </c>
      <c r="AA196" s="199">
        <f t="shared" si="33"/>
        <v>0</v>
      </c>
      <c r="AR196" s="100" t="s">
        <v>280</v>
      </c>
      <c r="AT196" s="100" t="s">
        <v>156</v>
      </c>
      <c r="AU196" s="100" t="s">
        <v>124</v>
      </c>
      <c r="AY196" s="100" t="s">
        <v>155</v>
      </c>
      <c r="BE196" s="196">
        <f t="shared" si="34"/>
        <v>0</v>
      </c>
      <c r="BF196" s="196">
        <f t="shared" si="35"/>
        <v>0</v>
      </c>
      <c r="BG196" s="196">
        <f t="shared" si="36"/>
        <v>0</v>
      </c>
      <c r="BH196" s="196">
        <f t="shared" si="37"/>
        <v>0</v>
      </c>
      <c r="BI196" s="196">
        <f t="shared" si="38"/>
        <v>0</v>
      </c>
      <c r="BJ196" s="100" t="s">
        <v>22</v>
      </c>
      <c r="BK196" s="196">
        <f t="shared" si="39"/>
        <v>0</v>
      </c>
      <c r="BL196" s="100" t="s">
        <v>280</v>
      </c>
      <c r="BM196" s="100" t="s">
        <v>950</v>
      </c>
    </row>
    <row r="197" spans="2:18" s="110" customFormat="1" ht="6.95" customHeight="1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40"/>
    </row>
  </sheetData>
  <sheetProtection algorithmName="SHA-512" hashValue="5/xf6DKvOrbNr0DjQRMjelNCC77C5RbouLQMSEeLQbAKiHy3vroAQX+KZxo0uNqvJV4hhaI67rTJfdgcxoZLDQ==" saltValue="pK/Ovt08EvKsNjV9ZS9U5Q==" spinCount="100000" sheet="1" objects="1" scenarios="1"/>
  <mergeCells count="28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N117:Q117"/>
    <mergeCell ref="F119:I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80:Q180"/>
    <mergeCell ref="N185:Q185"/>
    <mergeCell ref="H1:K1"/>
    <mergeCell ref="S2:AC2"/>
    <mergeCell ref="F194:I194"/>
    <mergeCell ref="L194:M194"/>
    <mergeCell ref="N194:Q194"/>
    <mergeCell ref="F195:I195"/>
    <mergeCell ref="L195:M195"/>
    <mergeCell ref="N195:Q195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6:I186"/>
    <mergeCell ref="L186:M186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9"/>
  <sheetViews>
    <sheetView showGridLines="0" workbookViewId="0" topLeftCell="A1">
      <pane ySplit="1" topLeftCell="A115" activePane="bottomLeft" state="frozen"/>
      <selection pane="topLeft" activeCell="AD133" sqref="AD133"/>
      <selection pane="bottomLeft" activeCell="AD133" sqref="AD133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102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1530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30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N98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ROUND((SUM(BE98:BE99)+SUM(BE117:BE168)),2)</f>
        <v>0</v>
      </c>
      <c r="I32" s="308"/>
      <c r="J32" s="308"/>
      <c r="K32" s="112"/>
      <c r="L32" s="112"/>
      <c r="M32" s="329">
        <f>ROUND(ROUND((SUM(BE98:BE99)+SUM(BE117:BE168)),2)*F32,2)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ROUND((SUM(BF98:BF99)+SUM(BF117:BF168)),2)</f>
        <v>0</v>
      </c>
      <c r="I33" s="308"/>
      <c r="J33" s="308"/>
      <c r="K33" s="112"/>
      <c r="L33" s="112"/>
      <c r="M33" s="329">
        <f>ROUND(ROUND((SUM(BF98:BF99)+SUM(BF117:BF168)),2)*F33,2)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ROUND((SUM(BG98:BG99)+SUM(BG117:BG168)),2)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ROUND((SUM(BH98:BH99)+SUM(BH117:BH168)),2)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ROUND((SUM(BI98:BI99)+SUM(BI117:BI168)),2)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01f - Elektroinstalace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 xml:space="preserve"> 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N117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192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N118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1531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N119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1532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N124</f>
        <v>0</v>
      </c>
      <c r="O91" s="320"/>
      <c r="P91" s="320"/>
      <c r="Q91" s="320"/>
      <c r="R91" s="157"/>
    </row>
    <row r="92" spans="2:18" s="158" customFormat="1" ht="19.9" customHeight="1">
      <c r="B92" s="153"/>
      <c r="C92" s="154"/>
      <c r="D92" s="155" t="s">
        <v>1533</v>
      </c>
      <c r="E92" s="154"/>
      <c r="F92" s="154"/>
      <c r="G92" s="154"/>
      <c r="H92" s="154"/>
      <c r="I92" s="154"/>
      <c r="J92" s="154"/>
      <c r="K92" s="154"/>
      <c r="L92" s="154"/>
      <c r="M92" s="154"/>
      <c r="N92" s="319">
        <f>N129</f>
        <v>0</v>
      </c>
      <c r="O92" s="320"/>
      <c r="P92" s="320"/>
      <c r="Q92" s="320"/>
      <c r="R92" s="157"/>
    </row>
    <row r="93" spans="2:18" s="158" customFormat="1" ht="19.9" customHeight="1">
      <c r="B93" s="153"/>
      <c r="C93" s="154"/>
      <c r="D93" s="155" t="s">
        <v>1534</v>
      </c>
      <c r="E93" s="154"/>
      <c r="F93" s="154"/>
      <c r="G93" s="154"/>
      <c r="H93" s="154"/>
      <c r="I93" s="154"/>
      <c r="J93" s="154"/>
      <c r="K93" s="154"/>
      <c r="L93" s="154"/>
      <c r="M93" s="154"/>
      <c r="N93" s="319">
        <f>N136</f>
        <v>0</v>
      </c>
      <c r="O93" s="320"/>
      <c r="P93" s="320"/>
      <c r="Q93" s="320"/>
      <c r="R93" s="157"/>
    </row>
    <row r="94" spans="2:18" s="158" customFormat="1" ht="19.9" customHeight="1">
      <c r="B94" s="153"/>
      <c r="C94" s="154"/>
      <c r="D94" s="155" t="s">
        <v>1535</v>
      </c>
      <c r="E94" s="154"/>
      <c r="F94" s="154"/>
      <c r="G94" s="154"/>
      <c r="H94" s="154"/>
      <c r="I94" s="154"/>
      <c r="J94" s="154"/>
      <c r="K94" s="154"/>
      <c r="L94" s="154"/>
      <c r="M94" s="154"/>
      <c r="N94" s="319">
        <f>N146</f>
        <v>0</v>
      </c>
      <c r="O94" s="320"/>
      <c r="P94" s="320"/>
      <c r="Q94" s="320"/>
      <c r="R94" s="157"/>
    </row>
    <row r="95" spans="2:18" s="158" customFormat="1" ht="19.9" customHeight="1">
      <c r="B95" s="153"/>
      <c r="C95" s="154"/>
      <c r="D95" s="155" t="s">
        <v>1536</v>
      </c>
      <c r="E95" s="154"/>
      <c r="F95" s="154"/>
      <c r="G95" s="154"/>
      <c r="H95" s="154"/>
      <c r="I95" s="154"/>
      <c r="J95" s="154"/>
      <c r="K95" s="154"/>
      <c r="L95" s="154"/>
      <c r="M95" s="154"/>
      <c r="N95" s="319">
        <f>N155</f>
        <v>0</v>
      </c>
      <c r="O95" s="320"/>
      <c r="P95" s="320"/>
      <c r="Q95" s="320"/>
      <c r="R95" s="157"/>
    </row>
    <row r="96" spans="2:18" s="158" customFormat="1" ht="19.9" customHeight="1">
      <c r="B96" s="153"/>
      <c r="C96" s="154"/>
      <c r="D96" s="155" t="s">
        <v>1537</v>
      </c>
      <c r="E96" s="154"/>
      <c r="F96" s="154"/>
      <c r="G96" s="154"/>
      <c r="H96" s="154"/>
      <c r="I96" s="154"/>
      <c r="J96" s="154"/>
      <c r="K96" s="154"/>
      <c r="L96" s="154"/>
      <c r="M96" s="154"/>
      <c r="N96" s="319">
        <f>N162</f>
        <v>0</v>
      </c>
      <c r="O96" s="320"/>
      <c r="P96" s="320"/>
      <c r="Q96" s="320"/>
      <c r="R96" s="157"/>
    </row>
    <row r="97" spans="2:18" s="110" customFormat="1" ht="21.75" customHeight="1"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5"/>
    </row>
    <row r="98" spans="2:21" s="110" customFormat="1" ht="29.25" customHeight="1">
      <c r="B98" s="111"/>
      <c r="C98" s="146" t="s">
        <v>139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321">
        <v>0</v>
      </c>
      <c r="O98" s="322"/>
      <c r="P98" s="322"/>
      <c r="Q98" s="322"/>
      <c r="R98" s="115"/>
      <c r="T98" s="159"/>
      <c r="U98" s="160" t="s">
        <v>40</v>
      </c>
    </row>
    <row r="99" spans="2:18" s="110" customFormat="1" ht="18" customHeight="1">
      <c r="B99" s="111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5"/>
    </row>
    <row r="100" spans="2:18" s="110" customFormat="1" ht="29.25" customHeight="1">
      <c r="B100" s="111"/>
      <c r="C100" s="161" t="s">
        <v>118</v>
      </c>
      <c r="D100" s="125"/>
      <c r="E100" s="125"/>
      <c r="F100" s="125"/>
      <c r="G100" s="125"/>
      <c r="H100" s="125"/>
      <c r="I100" s="125"/>
      <c r="J100" s="125"/>
      <c r="K100" s="125"/>
      <c r="L100" s="306">
        <f>ROUND(SUM(N88+N98),2)</f>
        <v>0</v>
      </c>
      <c r="M100" s="306"/>
      <c r="N100" s="306"/>
      <c r="O100" s="306"/>
      <c r="P100" s="306"/>
      <c r="Q100" s="306"/>
      <c r="R100" s="115"/>
    </row>
    <row r="101" spans="2:18" s="110" customFormat="1" ht="6.95" customHeight="1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</row>
    <row r="105" spans="2:18" s="110" customFormat="1" ht="6.95" customHeight="1"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3"/>
    </row>
    <row r="106" spans="2:18" s="110" customFormat="1" ht="36.95" customHeight="1">
      <c r="B106" s="111"/>
      <c r="C106" s="307" t="s">
        <v>140</v>
      </c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115"/>
    </row>
    <row r="107" spans="2:18" s="110" customFormat="1" ht="6.95" customHeight="1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5"/>
    </row>
    <row r="108" spans="2:18" s="110" customFormat="1" ht="30" customHeight="1">
      <c r="B108" s="111"/>
      <c r="C108" s="108" t="s">
        <v>17</v>
      </c>
      <c r="D108" s="112"/>
      <c r="E108" s="112"/>
      <c r="F108" s="309" t="str">
        <f>F6</f>
        <v>Stavební úpravy v 3. NP a nástavba 4. NP v objektu VŠE - Centrum aplikovaného výzkumu</v>
      </c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112"/>
      <c r="R108" s="115"/>
    </row>
    <row r="109" spans="2:18" s="110" customFormat="1" ht="36.95" customHeight="1">
      <c r="B109" s="111"/>
      <c r="C109" s="144" t="s">
        <v>126</v>
      </c>
      <c r="D109" s="112"/>
      <c r="E109" s="112"/>
      <c r="F109" s="311" t="str">
        <f>F7</f>
        <v>SO 01f - Elektroinstalace</v>
      </c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112"/>
      <c r="R109" s="115"/>
    </row>
    <row r="110" spans="2:18" s="110" customFormat="1" ht="6.95" customHeight="1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5"/>
    </row>
    <row r="111" spans="2:18" s="110" customFormat="1" ht="18" customHeight="1">
      <c r="B111" s="111"/>
      <c r="C111" s="108" t="s">
        <v>23</v>
      </c>
      <c r="D111" s="112"/>
      <c r="E111" s="112"/>
      <c r="F111" s="116" t="str">
        <f>F9</f>
        <v xml:space="preserve"> </v>
      </c>
      <c r="G111" s="112"/>
      <c r="H111" s="112"/>
      <c r="I111" s="112"/>
      <c r="J111" s="112"/>
      <c r="K111" s="108" t="s">
        <v>25</v>
      </c>
      <c r="L111" s="112"/>
      <c r="M111" s="312">
        <f>IF(O9="","",O9)</f>
        <v>42962</v>
      </c>
      <c r="N111" s="312"/>
      <c r="O111" s="312"/>
      <c r="P111" s="312"/>
      <c r="Q111" s="112"/>
      <c r="R111" s="115"/>
    </row>
    <row r="112" spans="2:18" s="110" customFormat="1" ht="6.95" customHeight="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5"/>
    </row>
    <row r="113" spans="2:18" s="110" customFormat="1" ht="15">
      <c r="B113" s="111"/>
      <c r="C113" s="108" t="s">
        <v>28</v>
      </c>
      <c r="D113" s="112"/>
      <c r="E113" s="112"/>
      <c r="F113" s="116" t="str">
        <f>E12</f>
        <v xml:space="preserve"> </v>
      </c>
      <c r="G113" s="112"/>
      <c r="H113" s="112"/>
      <c r="I113" s="112"/>
      <c r="J113" s="112"/>
      <c r="K113" s="108" t="s">
        <v>33</v>
      </c>
      <c r="L113" s="112"/>
      <c r="M113" s="302" t="str">
        <f>E18</f>
        <v xml:space="preserve"> </v>
      </c>
      <c r="N113" s="302"/>
      <c r="O113" s="302"/>
      <c r="P113" s="302"/>
      <c r="Q113" s="302"/>
      <c r="R113" s="115"/>
    </row>
    <row r="114" spans="2:18" s="110" customFormat="1" ht="14.45" customHeight="1">
      <c r="B114" s="111"/>
      <c r="C114" s="108" t="s">
        <v>32</v>
      </c>
      <c r="D114" s="112"/>
      <c r="E114" s="112"/>
      <c r="F114" s="116" t="str">
        <f>IF(E15="","",E15)</f>
        <v xml:space="preserve"> </v>
      </c>
      <c r="G114" s="112"/>
      <c r="H114" s="112"/>
      <c r="I114" s="112"/>
      <c r="J114" s="112"/>
      <c r="K114" s="108" t="s">
        <v>35</v>
      </c>
      <c r="L114" s="112"/>
      <c r="M114" s="302" t="str">
        <f>E21</f>
        <v xml:space="preserve"> </v>
      </c>
      <c r="N114" s="302"/>
      <c r="O114" s="302"/>
      <c r="P114" s="302"/>
      <c r="Q114" s="302"/>
      <c r="R114" s="115"/>
    </row>
    <row r="115" spans="2:18" s="110" customFormat="1" ht="10.35" customHeight="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5"/>
    </row>
    <row r="116" spans="2:27" s="167" customFormat="1" ht="29.25" customHeight="1">
      <c r="B116" s="162"/>
      <c r="C116" s="163" t="s">
        <v>141</v>
      </c>
      <c r="D116" s="164" t="s">
        <v>142</v>
      </c>
      <c r="E116" s="164" t="s">
        <v>58</v>
      </c>
      <c r="F116" s="303" t="s">
        <v>143</v>
      </c>
      <c r="G116" s="303"/>
      <c r="H116" s="303"/>
      <c r="I116" s="303"/>
      <c r="J116" s="164" t="s">
        <v>144</v>
      </c>
      <c r="K116" s="164" t="s">
        <v>145</v>
      </c>
      <c r="L116" s="304" t="s">
        <v>146</v>
      </c>
      <c r="M116" s="304"/>
      <c r="N116" s="303" t="s">
        <v>132</v>
      </c>
      <c r="O116" s="303"/>
      <c r="P116" s="303"/>
      <c r="Q116" s="305"/>
      <c r="R116" s="166"/>
      <c r="T116" s="168" t="s">
        <v>147</v>
      </c>
      <c r="U116" s="169" t="s">
        <v>40</v>
      </c>
      <c r="V116" s="169" t="s">
        <v>148</v>
      </c>
      <c r="W116" s="169" t="s">
        <v>149</v>
      </c>
      <c r="X116" s="169" t="s">
        <v>150</v>
      </c>
      <c r="Y116" s="169" t="s">
        <v>151</v>
      </c>
      <c r="Z116" s="169" t="s">
        <v>152</v>
      </c>
      <c r="AA116" s="170" t="s">
        <v>153</v>
      </c>
    </row>
    <row r="117" spans="2:63" s="110" customFormat="1" ht="29.25" customHeight="1">
      <c r="B117" s="111"/>
      <c r="C117" s="171" t="s">
        <v>128</v>
      </c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296">
        <f>BK117</f>
        <v>0</v>
      </c>
      <c r="O117" s="297"/>
      <c r="P117" s="297"/>
      <c r="Q117" s="297"/>
      <c r="R117" s="115"/>
      <c r="T117" s="172"/>
      <c r="U117" s="118"/>
      <c r="V117" s="118"/>
      <c r="W117" s="173">
        <f>W118</f>
        <v>0</v>
      </c>
      <c r="X117" s="118"/>
      <c r="Y117" s="173">
        <f>Y118</f>
        <v>0</v>
      </c>
      <c r="Z117" s="118"/>
      <c r="AA117" s="174">
        <f>AA118</f>
        <v>0</v>
      </c>
      <c r="AT117" s="100" t="s">
        <v>75</v>
      </c>
      <c r="AU117" s="100" t="s">
        <v>134</v>
      </c>
      <c r="BK117" s="175">
        <f>BK118</f>
        <v>0</v>
      </c>
    </row>
    <row r="118" spans="2:63" s="180" customFormat="1" ht="37.35" customHeight="1">
      <c r="B118" s="176"/>
      <c r="C118" s="177"/>
      <c r="D118" s="178" t="s">
        <v>192</v>
      </c>
      <c r="E118" s="178"/>
      <c r="F118" s="178"/>
      <c r="G118" s="178"/>
      <c r="H118" s="178"/>
      <c r="I118" s="178"/>
      <c r="J118" s="178"/>
      <c r="K118" s="178"/>
      <c r="L118" s="178"/>
      <c r="M118" s="178"/>
      <c r="N118" s="298">
        <f>BK118</f>
        <v>0</v>
      </c>
      <c r="O118" s="299"/>
      <c r="P118" s="299"/>
      <c r="Q118" s="299"/>
      <c r="R118" s="179"/>
      <c r="T118" s="181"/>
      <c r="U118" s="177"/>
      <c r="V118" s="177"/>
      <c r="W118" s="182">
        <f>W119+W124+W129+W136+W146+W155+W162</f>
        <v>0</v>
      </c>
      <c r="X118" s="177"/>
      <c r="Y118" s="182">
        <f>Y119+Y124+Y129+Y136+Y146+Y155+Y162</f>
        <v>0</v>
      </c>
      <c r="Z118" s="177"/>
      <c r="AA118" s="183">
        <f>AA119+AA124+AA129+AA136+AA146+AA155+AA162</f>
        <v>0</v>
      </c>
      <c r="AR118" s="184" t="s">
        <v>124</v>
      </c>
      <c r="AT118" s="185" t="s">
        <v>75</v>
      </c>
      <c r="AU118" s="185" t="s">
        <v>76</v>
      </c>
      <c r="AY118" s="184" t="s">
        <v>155</v>
      </c>
      <c r="BK118" s="186">
        <f>BK119+BK124+BK129+BK136+BK146+BK155+BK162</f>
        <v>0</v>
      </c>
    </row>
    <row r="119" spans="2:63" s="180" customFormat="1" ht="19.9" customHeight="1">
      <c r="B119" s="176"/>
      <c r="C119" s="177"/>
      <c r="D119" s="187" t="s">
        <v>1531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300">
        <f>BK119</f>
        <v>0</v>
      </c>
      <c r="O119" s="301"/>
      <c r="P119" s="301"/>
      <c r="Q119" s="301"/>
      <c r="R119" s="179"/>
      <c r="T119" s="181"/>
      <c r="U119" s="177"/>
      <c r="V119" s="177"/>
      <c r="W119" s="182">
        <f>SUM(W120:W123)</f>
        <v>0</v>
      </c>
      <c r="X119" s="177"/>
      <c r="Y119" s="182">
        <f>SUM(Y120:Y123)</f>
        <v>0</v>
      </c>
      <c r="Z119" s="177"/>
      <c r="AA119" s="183">
        <f>SUM(AA120:AA123)</f>
        <v>0</v>
      </c>
      <c r="AR119" s="184" t="s">
        <v>124</v>
      </c>
      <c r="AT119" s="185" t="s">
        <v>75</v>
      </c>
      <c r="AU119" s="185" t="s">
        <v>22</v>
      </c>
      <c r="AY119" s="184" t="s">
        <v>155</v>
      </c>
      <c r="BK119" s="186">
        <f>SUM(BK120:BK123)</f>
        <v>0</v>
      </c>
    </row>
    <row r="120" spans="2:65" s="110" customFormat="1" ht="22.5" customHeight="1">
      <c r="B120" s="111"/>
      <c r="C120" s="188" t="s">
        <v>22</v>
      </c>
      <c r="D120" s="188" t="s">
        <v>156</v>
      </c>
      <c r="E120" s="189" t="s">
        <v>1538</v>
      </c>
      <c r="F120" s="316" t="s">
        <v>1539</v>
      </c>
      <c r="G120" s="316"/>
      <c r="H120" s="316"/>
      <c r="I120" s="316"/>
      <c r="J120" s="190" t="s">
        <v>1540</v>
      </c>
      <c r="K120" s="191">
        <v>21</v>
      </c>
      <c r="L120" s="317"/>
      <c r="M120" s="317"/>
      <c r="N120" s="318">
        <f>ROUND(L120*K120,2)</f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>V120*K120</f>
        <v>0</v>
      </c>
      <c r="X120" s="194">
        <v>0</v>
      </c>
      <c r="Y120" s="194">
        <f>X120*K120</f>
        <v>0</v>
      </c>
      <c r="Z120" s="194">
        <v>0</v>
      </c>
      <c r="AA120" s="195">
        <f>Z120*K120</f>
        <v>0</v>
      </c>
      <c r="AR120" s="100" t="s">
        <v>280</v>
      </c>
      <c r="AT120" s="100" t="s">
        <v>156</v>
      </c>
      <c r="AU120" s="100" t="s">
        <v>124</v>
      </c>
      <c r="AY120" s="100" t="s">
        <v>155</v>
      </c>
      <c r="BE120" s="196">
        <f>IF(U120="základní",N120,0)</f>
        <v>0</v>
      </c>
      <c r="BF120" s="196">
        <f>IF(U120="snížená",N120,0)</f>
        <v>0</v>
      </c>
      <c r="BG120" s="196">
        <f>IF(U120="zákl. přenesená",N120,0)</f>
        <v>0</v>
      </c>
      <c r="BH120" s="196">
        <f>IF(U120="sníž. přenesená",N120,0)</f>
        <v>0</v>
      </c>
      <c r="BI120" s="196">
        <f>IF(U120="nulová",N120,0)</f>
        <v>0</v>
      </c>
      <c r="BJ120" s="100" t="s">
        <v>22</v>
      </c>
      <c r="BK120" s="196">
        <f>ROUND(L120*K120,2)</f>
        <v>0</v>
      </c>
      <c r="BL120" s="100" t="s">
        <v>280</v>
      </c>
      <c r="BM120" s="100" t="s">
        <v>599</v>
      </c>
    </row>
    <row r="121" spans="2:65" s="110" customFormat="1" ht="22.5" customHeight="1">
      <c r="B121" s="111"/>
      <c r="C121" s="188" t="s">
        <v>124</v>
      </c>
      <c r="D121" s="188" t="s">
        <v>156</v>
      </c>
      <c r="E121" s="189" t="s">
        <v>1541</v>
      </c>
      <c r="F121" s="316" t="s">
        <v>1542</v>
      </c>
      <c r="G121" s="316"/>
      <c r="H121" s="316"/>
      <c r="I121" s="316"/>
      <c r="J121" s="190" t="s">
        <v>1540</v>
      </c>
      <c r="K121" s="191">
        <v>35</v>
      </c>
      <c r="L121" s="317"/>
      <c r="M121" s="317"/>
      <c r="N121" s="318">
        <f>ROUND(L121*K121,2)</f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>V121*K121</f>
        <v>0</v>
      </c>
      <c r="X121" s="194">
        <v>0</v>
      </c>
      <c r="Y121" s="194">
        <f>X121*K121</f>
        <v>0</v>
      </c>
      <c r="Z121" s="194">
        <v>0</v>
      </c>
      <c r="AA121" s="195">
        <f>Z121*K121</f>
        <v>0</v>
      </c>
      <c r="AR121" s="100" t="s">
        <v>280</v>
      </c>
      <c r="AT121" s="100" t="s">
        <v>156</v>
      </c>
      <c r="AU121" s="100" t="s">
        <v>124</v>
      </c>
      <c r="AY121" s="100" t="s">
        <v>155</v>
      </c>
      <c r="BE121" s="196">
        <f>IF(U121="základní",N121,0)</f>
        <v>0</v>
      </c>
      <c r="BF121" s="196">
        <f>IF(U121="snížená",N121,0)</f>
        <v>0</v>
      </c>
      <c r="BG121" s="196">
        <f>IF(U121="zákl. přenesená",N121,0)</f>
        <v>0</v>
      </c>
      <c r="BH121" s="196">
        <f>IF(U121="sníž. přenesená",N121,0)</f>
        <v>0</v>
      </c>
      <c r="BI121" s="196">
        <f>IF(U121="nulová",N121,0)</f>
        <v>0</v>
      </c>
      <c r="BJ121" s="100" t="s">
        <v>22</v>
      </c>
      <c r="BK121" s="196">
        <f>ROUND(L121*K121,2)</f>
        <v>0</v>
      </c>
      <c r="BL121" s="100" t="s">
        <v>280</v>
      </c>
      <c r="BM121" s="100" t="s">
        <v>607</v>
      </c>
    </row>
    <row r="122" spans="2:65" s="110" customFormat="1" ht="22.5" customHeight="1">
      <c r="B122" s="111"/>
      <c r="C122" s="188" t="s">
        <v>165</v>
      </c>
      <c r="D122" s="188" t="s">
        <v>156</v>
      </c>
      <c r="E122" s="189" t="s">
        <v>1543</v>
      </c>
      <c r="F122" s="316" t="s">
        <v>1544</v>
      </c>
      <c r="G122" s="316"/>
      <c r="H122" s="316"/>
      <c r="I122" s="316"/>
      <c r="J122" s="190" t="s">
        <v>1540</v>
      </c>
      <c r="K122" s="191">
        <v>13</v>
      </c>
      <c r="L122" s="317"/>
      <c r="M122" s="317"/>
      <c r="N122" s="318">
        <f>ROUND(L122*K122,2)</f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</v>
      </c>
      <c r="W122" s="194">
        <f>V122*K122</f>
        <v>0</v>
      </c>
      <c r="X122" s="194">
        <v>0</v>
      </c>
      <c r="Y122" s="194">
        <f>X122*K122</f>
        <v>0</v>
      </c>
      <c r="Z122" s="194">
        <v>0</v>
      </c>
      <c r="AA122" s="195">
        <f>Z122*K122</f>
        <v>0</v>
      </c>
      <c r="AR122" s="100" t="s">
        <v>280</v>
      </c>
      <c r="AT122" s="100" t="s">
        <v>156</v>
      </c>
      <c r="AU122" s="100" t="s">
        <v>124</v>
      </c>
      <c r="AY122" s="100" t="s">
        <v>155</v>
      </c>
      <c r="BE122" s="196">
        <f>IF(U122="základní",N122,0)</f>
        <v>0</v>
      </c>
      <c r="BF122" s="196">
        <f>IF(U122="snížená",N122,0)</f>
        <v>0</v>
      </c>
      <c r="BG122" s="196">
        <f>IF(U122="zákl. přenesená",N122,0)</f>
        <v>0</v>
      </c>
      <c r="BH122" s="196">
        <f>IF(U122="sníž. přenesená",N122,0)</f>
        <v>0</v>
      </c>
      <c r="BI122" s="196">
        <f>IF(U122="nulová",N122,0)</f>
        <v>0</v>
      </c>
      <c r="BJ122" s="100" t="s">
        <v>22</v>
      </c>
      <c r="BK122" s="196">
        <f>ROUND(L122*K122,2)</f>
        <v>0</v>
      </c>
      <c r="BL122" s="100" t="s">
        <v>280</v>
      </c>
      <c r="BM122" s="100" t="s">
        <v>624</v>
      </c>
    </row>
    <row r="123" spans="2:65" s="110" customFormat="1" ht="22.5" customHeight="1">
      <c r="B123" s="111"/>
      <c r="C123" s="188" t="s">
        <v>169</v>
      </c>
      <c r="D123" s="188" t="s">
        <v>156</v>
      </c>
      <c r="E123" s="189" t="s">
        <v>1545</v>
      </c>
      <c r="F123" s="316" t="s">
        <v>1546</v>
      </c>
      <c r="G123" s="316"/>
      <c r="H123" s="316"/>
      <c r="I123" s="316"/>
      <c r="J123" s="190" t="s">
        <v>1540</v>
      </c>
      <c r="K123" s="191">
        <v>300</v>
      </c>
      <c r="L123" s="317"/>
      <c r="M123" s="317"/>
      <c r="N123" s="318">
        <f>ROUND(L123*K123,2)</f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</v>
      </c>
      <c r="W123" s="194">
        <f>V123*K123</f>
        <v>0</v>
      </c>
      <c r="X123" s="194">
        <v>0</v>
      </c>
      <c r="Y123" s="194">
        <f>X123*K123</f>
        <v>0</v>
      </c>
      <c r="Z123" s="194">
        <v>0</v>
      </c>
      <c r="AA123" s="195">
        <f>Z123*K123</f>
        <v>0</v>
      </c>
      <c r="AR123" s="100" t="s">
        <v>280</v>
      </c>
      <c r="AT123" s="100" t="s">
        <v>156</v>
      </c>
      <c r="AU123" s="100" t="s">
        <v>124</v>
      </c>
      <c r="AY123" s="100" t="s">
        <v>155</v>
      </c>
      <c r="BE123" s="196">
        <f>IF(U123="základní",N123,0)</f>
        <v>0</v>
      </c>
      <c r="BF123" s="196">
        <f>IF(U123="snížená",N123,0)</f>
        <v>0</v>
      </c>
      <c r="BG123" s="196">
        <f>IF(U123="zákl. přenesená",N123,0)</f>
        <v>0</v>
      </c>
      <c r="BH123" s="196">
        <f>IF(U123="sníž. přenesená",N123,0)</f>
        <v>0</v>
      </c>
      <c r="BI123" s="196">
        <f>IF(U123="nulová",N123,0)</f>
        <v>0</v>
      </c>
      <c r="BJ123" s="100" t="s">
        <v>22</v>
      </c>
      <c r="BK123" s="196">
        <f>ROUND(L123*K123,2)</f>
        <v>0</v>
      </c>
      <c r="BL123" s="100" t="s">
        <v>280</v>
      </c>
      <c r="BM123" s="100" t="s">
        <v>642</v>
      </c>
    </row>
    <row r="124" spans="2:63" s="180" customFormat="1" ht="29.85" customHeight="1">
      <c r="B124" s="176"/>
      <c r="C124" s="177"/>
      <c r="D124" s="187" t="s">
        <v>1532</v>
      </c>
      <c r="E124" s="187"/>
      <c r="F124" s="187"/>
      <c r="G124" s="187"/>
      <c r="H124" s="187"/>
      <c r="I124" s="187"/>
      <c r="J124" s="187"/>
      <c r="K124" s="187"/>
      <c r="L124" s="200"/>
      <c r="M124" s="200"/>
      <c r="N124" s="314">
        <f>BK124</f>
        <v>0</v>
      </c>
      <c r="O124" s="315"/>
      <c r="P124" s="315"/>
      <c r="Q124" s="315"/>
      <c r="R124" s="179"/>
      <c r="T124" s="181"/>
      <c r="U124" s="177"/>
      <c r="V124" s="177"/>
      <c r="W124" s="182">
        <f>SUM(W125:W128)</f>
        <v>0</v>
      </c>
      <c r="X124" s="177"/>
      <c r="Y124" s="182">
        <f>SUM(Y125:Y128)</f>
        <v>0</v>
      </c>
      <c r="Z124" s="177"/>
      <c r="AA124" s="183">
        <f>SUM(AA125:AA128)</f>
        <v>0</v>
      </c>
      <c r="AR124" s="184" t="s">
        <v>124</v>
      </c>
      <c r="AT124" s="185" t="s">
        <v>75</v>
      </c>
      <c r="AU124" s="185" t="s">
        <v>22</v>
      </c>
      <c r="AY124" s="184" t="s">
        <v>155</v>
      </c>
      <c r="BK124" s="186">
        <f>SUM(BK125:BK128)</f>
        <v>0</v>
      </c>
    </row>
    <row r="125" spans="2:65" s="110" customFormat="1" ht="31.5" customHeight="1">
      <c r="B125" s="111"/>
      <c r="C125" s="188" t="s">
        <v>154</v>
      </c>
      <c r="D125" s="188" t="s">
        <v>156</v>
      </c>
      <c r="E125" s="189" t="s">
        <v>1547</v>
      </c>
      <c r="F125" s="316" t="s">
        <v>1548</v>
      </c>
      <c r="G125" s="316"/>
      <c r="H125" s="316"/>
      <c r="I125" s="316"/>
      <c r="J125" s="190" t="s">
        <v>1278</v>
      </c>
      <c r="K125" s="191">
        <v>1</v>
      </c>
      <c r="L125" s="317"/>
      <c r="M125" s="317"/>
      <c r="N125" s="318">
        <f>ROUND(L125*K125,2)</f>
        <v>0</v>
      </c>
      <c r="O125" s="318"/>
      <c r="P125" s="318"/>
      <c r="Q125" s="318"/>
      <c r="R125" s="115"/>
      <c r="T125" s="192" t="s">
        <v>5</v>
      </c>
      <c r="U125" s="193" t="s">
        <v>41</v>
      </c>
      <c r="V125" s="194">
        <v>0</v>
      </c>
      <c r="W125" s="194">
        <f>V125*K125</f>
        <v>0</v>
      </c>
      <c r="X125" s="194">
        <v>0</v>
      </c>
      <c r="Y125" s="194">
        <f>X125*K125</f>
        <v>0</v>
      </c>
      <c r="Z125" s="194">
        <v>0</v>
      </c>
      <c r="AA125" s="195">
        <f>Z125*K125</f>
        <v>0</v>
      </c>
      <c r="AR125" s="100" t="s">
        <v>280</v>
      </c>
      <c r="AT125" s="100" t="s">
        <v>156</v>
      </c>
      <c r="AU125" s="100" t="s">
        <v>124</v>
      </c>
      <c r="AY125" s="100" t="s">
        <v>155</v>
      </c>
      <c r="BE125" s="196">
        <f>IF(U125="základní",N125,0)</f>
        <v>0</v>
      </c>
      <c r="BF125" s="196">
        <f>IF(U125="snížená",N125,0)</f>
        <v>0</v>
      </c>
      <c r="BG125" s="196">
        <f>IF(U125="zákl. přenesená",N125,0)</f>
        <v>0</v>
      </c>
      <c r="BH125" s="196">
        <f>IF(U125="sníž. přenesená",N125,0)</f>
        <v>0</v>
      </c>
      <c r="BI125" s="196">
        <f>IF(U125="nulová",N125,0)</f>
        <v>0</v>
      </c>
      <c r="BJ125" s="100" t="s">
        <v>22</v>
      </c>
      <c r="BK125" s="196">
        <f>ROUND(L125*K125,2)</f>
        <v>0</v>
      </c>
      <c r="BL125" s="100" t="s">
        <v>280</v>
      </c>
      <c r="BM125" s="100" t="s">
        <v>124</v>
      </c>
    </row>
    <row r="126" spans="2:65" s="110" customFormat="1" ht="31.5" customHeight="1">
      <c r="B126" s="111"/>
      <c r="C126" s="188" t="s">
        <v>176</v>
      </c>
      <c r="D126" s="188" t="s">
        <v>156</v>
      </c>
      <c r="E126" s="189" t="s">
        <v>1549</v>
      </c>
      <c r="F126" s="316" t="s">
        <v>1550</v>
      </c>
      <c r="G126" s="316"/>
      <c r="H126" s="316"/>
      <c r="I126" s="316"/>
      <c r="J126" s="190" t="s">
        <v>1278</v>
      </c>
      <c r="K126" s="191">
        <v>1</v>
      </c>
      <c r="L126" s="317"/>
      <c r="M126" s="317"/>
      <c r="N126" s="318">
        <f>ROUND(L126*K126,2)</f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</v>
      </c>
      <c r="W126" s="194">
        <f>V126*K126</f>
        <v>0</v>
      </c>
      <c r="X126" s="194">
        <v>0</v>
      </c>
      <c r="Y126" s="194">
        <f>X126*K126</f>
        <v>0</v>
      </c>
      <c r="Z126" s="194">
        <v>0</v>
      </c>
      <c r="AA126" s="195">
        <f>Z126*K126</f>
        <v>0</v>
      </c>
      <c r="AR126" s="100" t="s">
        <v>280</v>
      </c>
      <c r="AT126" s="100" t="s">
        <v>156</v>
      </c>
      <c r="AU126" s="100" t="s">
        <v>124</v>
      </c>
      <c r="AY126" s="100" t="s">
        <v>155</v>
      </c>
      <c r="BE126" s="196">
        <f>IF(U126="základní",N126,0)</f>
        <v>0</v>
      </c>
      <c r="BF126" s="196">
        <f>IF(U126="snížená",N126,0)</f>
        <v>0</v>
      </c>
      <c r="BG126" s="196">
        <f>IF(U126="zákl. přenesená",N126,0)</f>
        <v>0</v>
      </c>
      <c r="BH126" s="196">
        <f>IF(U126="sníž. přenesená",N126,0)</f>
        <v>0</v>
      </c>
      <c r="BI126" s="196">
        <f>IF(U126="nulová",N126,0)</f>
        <v>0</v>
      </c>
      <c r="BJ126" s="100" t="s">
        <v>22</v>
      </c>
      <c r="BK126" s="196">
        <f>ROUND(L126*K126,2)</f>
        <v>0</v>
      </c>
      <c r="BL126" s="100" t="s">
        <v>280</v>
      </c>
      <c r="BM126" s="100" t="s">
        <v>169</v>
      </c>
    </row>
    <row r="127" spans="2:65" s="110" customFormat="1" ht="22.5" customHeight="1">
      <c r="B127" s="111"/>
      <c r="C127" s="188" t="s">
        <v>235</v>
      </c>
      <c r="D127" s="188" t="s">
        <v>156</v>
      </c>
      <c r="E127" s="189" t="s">
        <v>1551</v>
      </c>
      <c r="F127" s="316" t="s">
        <v>1552</v>
      </c>
      <c r="G127" s="316"/>
      <c r="H127" s="316"/>
      <c r="I127" s="316"/>
      <c r="J127" s="190" t="s">
        <v>1278</v>
      </c>
      <c r="K127" s="191">
        <v>1</v>
      </c>
      <c r="L127" s="317"/>
      <c r="M127" s="317"/>
      <c r="N127" s="318">
        <f>ROUND(L127*K127,2)</f>
        <v>0</v>
      </c>
      <c r="O127" s="318"/>
      <c r="P127" s="318"/>
      <c r="Q127" s="318"/>
      <c r="R127" s="115"/>
      <c r="T127" s="192" t="s">
        <v>5</v>
      </c>
      <c r="U127" s="193" t="s">
        <v>41</v>
      </c>
      <c r="V127" s="194">
        <v>0</v>
      </c>
      <c r="W127" s="194">
        <f>V127*K127</f>
        <v>0</v>
      </c>
      <c r="X127" s="194">
        <v>0</v>
      </c>
      <c r="Y127" s="194">
        <f>X127*K127</f>
        <v>0</v>
      </c>
      <c r="Z127" s="194">
        <v>0</v>
      </c>
      <c r="AA127" s="195">
        <f>Z127*K127</f>
        <v>0</v>
      </c>
      <c r="AR127" s="100" t="s">
        <v>280</v>
      </c>
      <c r="AT127" s="100" t="s">
        <v>156</v>
      </c>
      <c r="AU127" s="100" t="s">
        <v>124</v>
      </c>
      <c r="AY127" s="100" t="s">
        <v>155</v>
      </c>
      <c r="BE127" s="196">
        <f>IF(U127="základní",N127,0)</f>
        <v>0</v>
      </c>
      <c r="BF127" s="196">
        <f>IF(U127="snížená",N127,0)</f>
        <v>0</v>
      </c>
      <c r="BG127" s="196">
        <f>IF(U127="zákl. přenesená",N127,0)</f>
        <v>0</v>
      </c>
      <c r="BH127" s="196">
        <f>IF(U127="sníž. přenesená",N127,0)</f>
        <v>0</v>
      </c>
      <c r="BI127" s="196">
        <f>IF(U127="nulová",N127,0)</f>
        <v>0</v>
      </c>
      <c r="BJ127" s="100" t="s">
        <v>22</v>
      </c>
      <c r="BK127" s="196">
        <f>ROUND(L127*K127,2)</f>
        <v>0</v>
      </c>
      <c r="BL127" s="100" t="s">
        <v>280</v>
      </c>
      <c r="BM127" s="100" t="s">
        <v>176</v>
      </c>
    </row>
    <row r="128" spans="2:65" s="110" customFormat="1" ht="44.25" customHeight="1">
      <c r="B128" s="111"/>
      <c r="C128" s="188" t="s">
        <v>239</v>
      </c>
      <c r="D128" s="188" t="s">
        <v>156</v>
      </c>
      <c r="E128" s="189" t="s">
        <v>1553</v>
      </c>
      <c r="F128" s="316" t="s">
        <v>1554</v>
      </c>
      <c r="G128" s="316"/>
      <c r="H128" s="316"/>
      <c r="I128" s="316"/>
      <c r="J128" s="190" t="s">
        <v>1278</v>
      </c>
      <c r="K128" s="191">
        <v>1</v>
      </c>
      <c r="L128" s="317"/>
      <c r="M128" s="317"/>
      <c r="N128" s="318">
        <f>ROUND(L128*K128,2)</f>
        <v>0</v>
      </c>
      <c r="O128" s="318"/>
      <c r="P128" s="318"/>
      <c r="Q128" s="318"/>
      <c r="R128" s="115"/>
      <c r="T128" s="192" t="s">
        <v>5</v>
      </c>
      <c r="U128" s="193" t="s">
        <v>41</v>
      </c>
      <c r="V128" s="194">
        <v>0</v>
      </c>
      <c r="W128" s="194">
        <f>V128*K128</f>
        <v>0</v>
      </c>
      <c r="X128" s="194">
        <v>0</v>
      </c>
      <c r="Y128" s="194">
        <f>X128*K128</f>
        <v>0</v>
      </c>
      <c r="Z128" s="194">
        <v>0</v>
      </c>
      <c r="AA128" s="195">
        <f>Z128*K128</f>
        <v>0</v>
      </c>
      <c r="AR128" s="100" t="s">
        <v>280</v>
      </c>
      <c r="AT128" s="100" t="s">
        <v>156</v>
      </c>
      <c r="AU128" s="100" t="s">
        <v>124</v>
      </c>
      <c r="AY128" s="100" t="s">
        <v>155</v>
      </c>
      <c r="BE128" s="196">
        <f>IF(U128="základní",N128,0)</f>
        <v>0</v>
      </c>
      <c r="BF128" s="196">
        <f>IF(U128="snížená",N128,0)</f>
        <v>0</v>
      </c>
      <c r="BG128" s="196">
        <f>IF(U128="zákl. přenesená",N128,0)</f>
        <v>0</v>
      </c>
      <c r="BH128" s="196">
        <f>IF(U128="sníž. přenesená",N128,0)</f>
        <v>0</v>
      </c>
      <c r="BI128" s="196">
        <f>IF(U128="nulová",N128,0)</f>
        <v>0</v>
      </c>
      <c r="BJ128" s="100" t="s">
        <v>22</v>
      </c>
      <c r="BK128" s="196">
        <f>ROUND(L128*K128,2)</f>
        <v>0</v>
      </c>
      <c r="BL128" s="100" t="s">
        <v>280</v>
      </c>
      <c r="BM128" s="100" t="s">
        <v>239</v>
      </c>
    </row>
    <row r="129" spans="2:63" s="180" customFormat="1" ht="29.85" customHeight="1">
      <c r="B129" s="176"/>
      <c r="C129" s="177"/>
      <c r="D129" s="187" t="s">
        <v>1533</v>
      </c>
      <c r="E129" s="187"/>
      <c r="F129" s="187"/>
      <c r="G129" s="187"/>
      <c r="H129" s="187"/>
      <c r="I129" s="187"/>
      <c r="J129" s="187"/>
      <c r="K129" s="187"/>
      <c r="L129" s="200"/>
      <c r="M129" s="200"/>
      <c r="N129" s="314">
        <f>BK129</f>
        <v>0</v>
      </c>
      <c r="O129" s="315"/>
      <c r="P129" s="315"/>
      <c r="Q129" s="315"/>
      <c r="R129" s="179"/>
      <c r="T129" s="181"/>
      <c r="U129" s="177"/>
      <c r="V129" s="177"/>
      <c r="W129" s="182">
        <f>SUM(W130:W135)</f>
        <v>0</v>
      </c>
      <c r="X129" s="177"/>
      <c r="Y129" s="182">
        <f>SUM(Y130:Y135)</f>
        <v>0</v>
      </c>
      <c r="Z129" s="177"/>
      <c r="AA129" s="183">
        <f>SUM(AA130:AA135)</f>
        <v>0</v>
      </c>
      <c r="AR129" s="184" t="s">
        <v>124</v>
      </c>
      <c r="AT129" s="185" t="s">
        <v>75</v>
      </c>
      <c r="AU129" s="185" t="s">
        <v>22</v>
      </c>
      <c r="AY129" s="184" t="s">
        <v>155</v>
      </c>
      <c r="BK129" s="186">
        <f>SUM(BK130:BK135)</f>
        <v>0</v>
      </c>
    </row>
    <row r="130" spans="2:65" s="110" customFormat="1" ht="22.5" customHeight="1">
      <c r="B130" s="111"/>
      <c r="C130" s="188" t="s">
        <v>243</v>
      </c>
      <c r="D130" s="188" t="s">
        <v>156</v>
      </c>
      <c r="E130" s="189" t="s">
        <v>1555</v>
      </c>
      <c r="F130" s="316" t="s">
        <v>1556</v>
      </c>
      <c r="G130" s="316"/>
      <c r="H130" s="316"/>
      <c r="I130" s="316"/>
      <c r="J130" s="190" t="s">
        <v>477</v>
      </c>
      <c r="K130" s="191">
        <v>400</v>
      </c>
      <c r="L130" s="317"/>
      <c r="M130" s="317"/>
      <c r="N130" s="318">
        <f aca="true" t="shared" si="0" ref="N130:N135">ROUND(L130*K130,2)</f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 aca="true" t="shared" si="1" ref="W130:W135">V130*K130</f>
        <v>0</v>
      </c>
      <c r="X130" s="194">
        <v>0</v>
      </c>
      <c r="Y130" s="194">
        <f aca="true" t="shared" si="2" ref="Y130:Y135">X130*K130</f>
        <v>0</v>
      </c>
      <c r="Z130" s="194">
        <v>0</v>
      </c>
      <c r="AA130" s="195">
        <f aca="true" t="shared" si="3" ref="AA130:AA135">Z130*K130</f>
        <v>0</v>
      </c>
      <c r="AR130" s="100" t="s">
        <v>280</v>
      </c>
      <c r="AT130" s="100" t="s">
        <v>156</v>
      </c>
      <c r="AU130" s="100" t="s">
        <v>124</v>
      </c>
      <c r="AY130" s="100" t="s">
        <v>155</v>
      </c>
      <c r="BE130" s="196">
        <f aca="true" t="shared" si="4" ref="BE130:BE135">IF(U130="základní",N130,0)</f>
        <v>0</v>
      </c>
      <c r="BF130" s="196">
        <f aca="true" t="shared" si="5" ref="BF130:BF135">IF(U130="snížená",N130,0)</f>
        <v>0</v>
      </c>
      <c r="BG130" s="196">
        <f aca="true" t="shared" si="6" ref="BG130:BG135">IF(U130="zákl. přenesená",N130,0)</f>
        <v>0</v>
      </c>
      <c r="BH130" s="196">
        <f aca="true" t="shared" si="7" ref="BH130:BH135">IF(U130="sníž. přenesená",N130,0)</f>
        <v>0</v>
      </c>
      <c r="BI130" s="196">
        <f aca="true" t="shared" si="8" ref="BI130:BI135">IF(U130="nulová",N130,0)</f>
        <v>0</v>
      </c>
      <c r="BJ130" s="100" t="s">
        <v>22</v>
      </c>
      <c r="BK130" s="196">
        <f aca="true" t="shared" si="9" ref="BK130:BK135">ROUND(L130*K130,2)</f>
        <v>0</v>
      </c>
      <c r="BL130" s="100" t="s">
        <v>280</v>
      </c>
      <c r="BM130" s="100" t="s">
        <v>656</v>
      </c>
    </row>
    <row r="131" spans="2:65" s="110" customFormat="1" ht="22.5" customHeight="1">
      <c r="B131" s="111"/>
      <c r="C131" s="188" t="s">
        <v>26</v>
      </c>
      <c r="D131" s="188" t="s">
        <v>156</v>
      </c>
      <c r="E131" s="189" t="s">
        <v>1557</v>
      </c>
      <c r="F131" s="316" t="s">
        <v>1558</v>
      </c>
      <c r="G131" s="316"/>
      <c r="H131" s="316"/>
      <c r="I131" s="316"/>
      <c r="J131" s="190" t="s">
        <v>477</v>
      </c>
      <c r="K131" s="191">
        <v>30</v>
      </c>
      <c r="L131" s="317"/>
      <c r="M131" s="317"/>
      <c r="N131" s="318">
        <f t="shared" si="0"/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0</v>
      </c>
      <c r="W131" s="194">
        <f t="shared" si="1"/>
        <v>0</v>
      </c>
      <c r="X131" s="194">
        <v>0</v>
      </c>
      <c r="Y131" s="194">
        <f t="shared" si="2"/>
        <v>0</v>
      </c>
      <c r="Z131" s="194">
        <v>0</v>
      </c>
      <c r="AA131" s="195">
        <f t="shared" si="3"/>
        <v>0</v>
      </c>
      <c r="AR131" s="100" t="s">
        <v>280</v>
      </c>
      <c r="AT131" s="100" t="s">
        <v>156</v>
      </c>
      <c r="AU131" s="100" t="s">
        <v>124</v>
      </c>
      <c r="AY131" s="100" t="s">
        <v>155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00" t="s">
        <v>22</v>
      </c>
      <c r="BK131" s="196">
        <f t="shared" si="9"/>
        <v>0</v>
      </c>
      <c r="BL131" s="100" t="s">
        <v>280</v>
      </c>
      <c r="BM131" s="100" t="s">
        <v>667</v>
      </c>
    </row>
    <row r="132" spans="2:65" s="110" customFormat="1" ht="22.5" customHeight="1">
      <c r="B132" s="111"/>
      <c r="C132" s="188" t="s">
        <v>254</v>
      </c>
      <c r="D132" s="188" t="s">
        <v>156</v>
      </c>
      <c r="E132" s="189" t="s">
        <v>1559</v>
      </c>
      <c r="F132" s="316" t="s">
        <v>1560</v>
      </c>
      <c r="G132" s="316"/>
      <c r="H132" s="316"/>
      <c r="I132" s="316"/>
      <c r="J132" s="190" t="s">
        <v>1561</v>
      </c>
      <c r="K132" s="191">
        <v>1</v>
      </c>
      <c r="L132" s="317"/>
      <c r="M132" s="317"/>
      <c r="N132" s="318">
        <f t="shared" si="0"/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</v>
      </c>
      <c r="W132" s="194">
        <f t="shared" si="1"/>
        <v>0</v>
      </c>
      <c r="X132" s="194">
        <v>0</v>
      </c>
      <c r="Y132" s="194">
        <f t="shared" si="2"/>
        <v>0</v>
      </c>
      <c r="Z132" s="194">
        <v>0</v>
      </c>
      <c r="AA132" s="195">
        <f t="shared" si="3"/>
        <v>0</v>
      </c>
      <c r="AR132" s="100" t="s">
        <v>280</v>
      </c>
      <c r="AT132" s="100" t="s">
        <v>156</v>
      </c>
      <c r="AU132" s="100" t="s">
        <v>124</v>
      </c>
      <c r="AY132" s="100" t="s">
        <v>155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00" t="s">
        <v>22</v>
      </c>
      <c r="BK132" s="196">
        <f t="shared" si="9"/>
        <v>0</v>
      </c>
      <c r="BL132" s="100" t="s">
        <v>280</v>
      </c>
      <c r="BM132" s="100" t="s">
        <v>677</v>
      </c>
    </row>
    <row r="133" spans="2:65" s="110" customFormat="1" ht="31.5" customHeight="1">
      <c r="B133" s="111"/>
      <c r="C133" s="188" t="s">
        <v>260</v>
      </c>
      <c r="D133" s="188" t="s">
        <v>156</v>
      </c>
      <c r="E133" s="189" t="s">
        <v>1562</v>
      </c>
      <c r="F133" s="316" t="s">
        <v>1563</v>
      </c>
      <c r="G133" s="316"/>
      <c r="H133" s="316"/>
      <c r="I133" s="316"/>
      <c r="J133" s="190" t="s">
        <v>1278</v>
      </c>
      <c r="K133" s="191">
        <v>11</v>
      </c>
      <c r="L133" s="317"/>
      <c r="M133" s="317"/>
      <c r="N133" s="318">
        <f t="shared" si="0"/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</v>
      </c>
      <c r="W133" s="194">
        <f t="shared" si="1"/>
        <v>0</v>
      </c>
      <c r="X133" s="194">
        <v>0</v>
      </c>
      <c r="Y133" s="194">
        <f t="shared" si="2"/>
        <v>0</v>
      </c>
      <c r="Z133" s="194">
        <v>0</v>
      </c>
      <c r="AA133" s="195">
        <f t="shared" si="3"/>
        <v>0</v>
      </c>
      <c r="AR133" s="100" t="s">
        <v>280</v>
      </c>
      <c r="AT133" s="100" t="s">
        <v>156</v>
      </c>
      <c r="AU133" s="100" t="s">
        <v>124</v>
      </c>
      <c r="AY133" s="100" t="s">
        <v>155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00" t="s">
        <v>22</v>
      </c>
      <c r="BK133" s="196">
        <f t="shared" si="9"/>
        <v>0</v>
      </c>
      <c r="BL133" s="100" t="s">
        <v>280</v>
      </c>
      <c r="BM133" s="100" t="s">
        <v>686</v>
      </c>
    </row>
    <row r="134" spans="2:65" s="110" customFormat="1" ht="22.5" customHeight="1">
      <c r="B134" s="111"/>
      <c r="C134" s="188" t="s">
        <v>266</v>
      </c>
      <c r="D134" s="188" t="s">
        <v>156</v>
      </c>
      <c r="E134" s="189" t="s">
        <v>1564</v>
      </c>
      <c r="F134" s="316" t="s">
        <v>1565</v>
      </c>
      <c r="G134" s="316"/>
      <c r="H134" s="316"/>
      <c r="I134" s="316"/>
      <c r="J134" s="190" t="s">
        <v>477</v>
      </c>
      <c r="K134" s="191">
        <v>80</v>
      </c>
      <c r="L134" s="317"/>
      <c r="M134" s="317"/>
      <c r="N134" s="318">
        <f t="shared" si="0"/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</v>
      </c>
      <c r="W134" s="194">
        <f t="shared" si="1"/>
        <v>0</v>
      </c>
      <c r="X134" s="194">
        <v>0</v>
      </c>
      <c r="Y134" s="194">
        <f t="shared" si="2"/>
        <v>0</v>
      </c>
      <c r="Z134" s="194">
        <v>0</v>
      </c>
      <c r="AA134" s="195">
        <f t="shared" si="3"/>
        <v>0</v>
      </c>
      <c r="AR134" s="100" t="s">
        <v>280</v>
      </c>
      <c r="AT134" s="100" t="s">
        <v>156</v>
      </c>
      <c r="AU134" s="100" t="s">
        <v>124</v>
      </c>
      <c r="AY134" s="100" t="s">
        <v>155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00" t="s">
        <v>22</v>
      </c>
      <c r="BK134" s="196">
        <f t="shared" si="9"/>
        <v>0</v>
      </c>
      <c r="BL134" s="100" t="s">
        <v>280</v>
      </c>
      <c r="BM134" s="100" t="s">
        <v>694</v>
      </c>
    </row>
    <row r="135" spans="2:65" s="110" customFormat="1" ht="22.5" customHeight="1">
      <c r="B135" s="111"/>
      <c r="C135" s="188" t="s">
        <v>270</v>
      </c>
      <c r="D135" s="188" t="s">
        <v>156</v>
      </c>
      <c r="E135" s="189" t="s">
        <v>1566</v>
      </c>
      <c r="F135" s="316" t="s">
        <v>1567</v>
      </c>
      <c r="G135" s="316"/>
      <c r="H135" s="316"/>
      <c r="I135" s="316"/>
      <c r="J135" s="190" t="s">
        <v>159</v>
      </c>
      <c r="K135" s="191">
        <v>1</v>
      </c>
      <c r="L135" s="317"/>
      <c r="M135" s="317"/>
      <c r="N135" s="318">
        <f t="shared" si="0"/>
        <v>0</v>
      </c>
      <c r="O135" s="318"/>
      <c r="P135" s="318"/>
      <c r="Q135" s="318"/>
      <c r="R135" s="115"/>
      <c r="T135" s="192" t="s">
        <v>5</v>
      </c>
      <c r="U135" s="193" t="s">
        <v>41</v>
      </c>
      <c r="V135" s="194">
        <v>0</v>
      </c>
      <c r="W135" s="194">
        <f t="shared" si="1"/>
        <v>0</v>
      </c>
      <c r="X135" s="194">
        <v>0</v>
      </c>
      <c r="Y135" s="194">
        <f t="shared" si="2"/>
        <v>0</v>
      </c>
      <c r="Z135" s="194">
        <v>0</v>
      </c>
      <c r="AA135" s="195">
        <f t="shared" si="3"/>
        <v>0</v>
      </c>
      <c r="AR135" s="100" t="s">
        <v>280</v>
      </c>
      <c r="AT135" s="100" t="s">
        <v>156</v>
      </c>
      <c r="AU135" s="100" t="s">
        <v>124</v>
      </c>
      <c r="AY135" s="100" t="s">
        <v>155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00" t="s">
        <v>22</v>
      </c>
      <c r="BK135" s="196">
        <f t="shared" si="9"/>
        <v>0</v>
      </c>
      <c r="BL135" s="100" t="s">
        <v>280</v>
      </c>
      <c r="BM135" s="100" t="s">
        <v>703</v>
      </c>
    </row>
    <row r="136" spans="2:63" s="180" customFormat="1" ht="29.85" customHeight="1">
      <c r="B136" s="176"/>
      <c r="C136" s="177"/>
      <c r="D136" s="187" t="s">
        <v>1534</v>
      </c>
      <c r="E136" s="187"/>
      <c r="F136" s="187"/>
      <c r="G136" s="187"/>
      <c r="H136" s="187"/>
      <c r="I136" s="187"/>
      <c r="J136" s="187"/>
      <c r="K136" s="187"/>
      <c r="L136" s="200"/>
      <c r="M136" s="200"/>
      <c r="N136" s="314">
        <f>BK136</f>
        <v>0</v>
      </c>
      <c r="O136" s="315"/>
      <c r="P136" s="315"/>
      <c r="Q136" s="315"/>
      <c r="R136" s="179"/>
      <c r="T136" s="181"/>
      <c r="U136" s="177"/>
      <c r="V136" s="177"/>
      <c r="W136" s="182">
        <f>SUM(W137:W145)</f>
        <v>0</v>
      </c>
      <c r="X136" s="177"/>
      <c r="Y136" s="182">
        <f>SUM(Y137:Y145)</f>
        <v>0</v>
      </c>
      <c r="Z136" s="177"/>
      <c r="AA136" s="183">
        <f>SUM(AA137:AA145)</f>
        <v>0</v>
      </c>
      <c r="AR136" s="184" t="s">
        <v>124</v>
      </c>
      <c r="AT136" s="185" t="s">
        <v>75</v>
      </c>
      <c r="AU136" s="185" t="s">
        <v>22</v>
      </c>
      <c r="AY136" s="184" t="s">
        <v>155</v>
      </c>
      <c r="BK136" s="186">
        <f>SUM(BK137:BK145)</f>
        <v>0</v>
      </c>
    </row>
    <row r="137" spans="2:65" s="110" customFormat="1" ht="22.5" customHeight="1">
      <c r="B137" s="111"/>
      <c r="C137" s="188" t="s">
        <v>11</v>
      </c>
      <c r="D137" s="188" t="s">
        <v>156</v>
      </c>
      <c r="E137" s="189" t="s">
        <v>1568</v>
      </c>
      <c r="F137" s="316" t="s">
        <v>1569</v>
      </c>
      <c r="G137" s="316"/>
      <c r="H137" s="316"/>
      <c r="I137" s="316"/>
      <c r="J137" s="190" t="s">
        <v>477</v>
      </c>
      <c r="K137" s="191">
        <v>120</v>
      </c>
      <c r="L137" s="317"/>
      <c r="M137" s="317"/>
      <c r="N137" s="318">
        <f aca="true" t="shared" si="10" ref="N137:N145">ROUND(L137*K137,2)</f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</v>
      </c>
      <c r="W137" s="194">
        <f aca="true" t="shared" si="11" ref="W137:W145">V137*K137</f>
        <v>0</v>
      </c>
      <c r="X137" s="194">
        <v>0</v>
      </c>
      <c r="Y137" s="194">
        <f aca="true" t="shared" si="12" ref="Y137:Y145">X137*K137</f>
        <v>0</v>
      </c>
      <c r="Z137" s="194">
        <v>0</v>
      </c>
      <c r="AA137" s="195">
        <f aca="true" t="shared" si="13" ref="AA137:AA145">Z137*K137</f>
        <v>0</v>
      </c>
      <c r="AR137" s="100" t="s">
        <v>280</v>
      </c>
      <c r="AT137" s="100" t="s">
        <v>156</v>
      </c>
      <c r="AU137" s="100" t="s">
        <v>124</v>
      </c>
      <c r="AY137" s="100" t="s">
        <v>155</v>
      </c>
      <c r="BE137" s="196">
        <f aca="true" t="shared" si="14" ref="BE137:BE145">IF(U137="základní",N137,0)</f>
        <v>0</v>
      </c>
      <c r="BF137" s="196">
        <f aca="true" t="shared" si="15" ref="BF137:BF145">IF(U137="snížená",N137,0)</f>
        <v>0</v>
      </c>
      <c r="BG137" s="196">
        <f aca="true" t="shared" si="16" ref="BG137:BG145">IF(U137="zákl. přenesená",N137,0)</f>
        <v>0</v>
      </c>
      <c r="BH137" s="196">
        <f aca="true" t="shared" si="17" ref="BH137:BH145">IF(U137="sníž. přenesená",N137,0)</f>
        <v>0</v>
      </c>
      <c r="BI137" s="196">
        <f aca="true" t="shared" si="18" ref="BI137:BI145">IF(U137="nulová",N137,0)</f>
        <v>0</v>
      </c>
      <c r="BJ137" s="100" t="s">
        <v>22</v>
      </c>
      <c r="BK137" s="196">
        <f aca="true" t="shared" si="19" ref="BK137:BK145">ROUND(L137*K137,2)</f>
        <v>0</v>
      </c>
      <c r="BL137" s="100" t="s">
        <v>280</v>
      </c>
      <c r="BM137" s="100" t="s">
        <v>26</v>
      </c>
    </row>
    <row r="138" spans="2:65" s="110" customFormat="1" ht="22.5" customHeight="1">
      <c r="B138" s="111"/>
      <c r="C138" s="188" t="s">
        <v>280</v>
      </c>
      <c r="D138" s="188" t="s">
        <v>156</v>
      </c>
      <c r="E138" s="189" t="s">
        <v>1570</v>
      </c>
      <c r="F138" s="316" t="s">
        <v>1571</v>
      </c>
      <c r="G138" s="316"/>
      <c r="H138" s="316"/>
      <c r="I138" s="316"/>
      <c r="J138" s="190" t="s">
        <v>477</v>
      </c>
      <c r="K138" s="191">
        <v>1850</v>
      </c>
      <c r="L138" s="317"/>
      <c r="M138" s="317"/>
      <c r="N138" s="318">
        <f t="shared" si="10"/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</v>
      </c>
      <c r="W138" s="194">
        <f t="shared" si="11"/>
        <v>0</v>
      </c>
      <c r="X138" s="194">
        <v>0</v>
      </c>
      <c r="Y138" s="194">
        <f t="shared" si="12"/>
        <v>0</v>
      </c>
      <c r="Z138" s="194">
        <v>0</v>
      </c>
      <c r="AA138" s="195">
        <f t="shared" si="13"/>
        <v>0</v>
      </c>
      <c r="AR138" s="100" t="s">
        <v>280</v>
      </c>
      <c r="AT138" s="100" t="s">
        <v>156</v>
      </c>
      <c r="AU138" s="100" t="s">
        <v>124</v>
      </c>
      <c r="AY138" s="100" t="s">
        <v>155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00" t="s">
        <v>22</v>
      </c>
      <c r="BK138" s="196">
        <f t="shared" si="19"/>
        <v>0</v>
      </c>
      <c r="BL138" s="100" t="s">
        <v>280</v>
      </c>
      <c r="BM138" s="100" t="s">
        <v>260</v>
      </c>
    </row>
    <row r="139" spans="2:65" s="110" customFormat="1" ht="22.5" customHeight="1">
      <c r="B139" s="111"/>
      <c r="C139" s="188" t="s">
        <v>287</v>
      </c>
      <c r="D139" s="188" t="s">
        <v>156</v>
      </c>
      <c r="E139" s="189" t="s">
        <v>1572</v>
      </c>
      <c r="F139" s="316" t="s">
        <v>1573</v>
      </c>
      <c r="G139" s="316"/>
      <c r="H139" s="316"/>
      <c r="I139" s="316"/>
      <c r="J139" s="190" t="s">
        <v>477</v>
      </c>
      <c r="K139" s="191">
        <v>150</v>
      </c>
      <c r="L139" s="317"/>
      <c r="M139" s="317"/>
      <c r="N139" s="318">
        <f t="shared" si="10"/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0</v>
      </c>
      <c r="W139" s="194">
        <f t="shared" si="11"/>
        <v>0</v>
      </c>
      <c r="X139" s="194">
        <v>0</v>
      </c>
      <c r="Y139" s="194">
        <f t="shared" si="12"/>
        <v>0</v>
      </c>
      <c r="Z139" s="194">
        <v>0</v>
      </c>
      <c r="AA139" s="195">
        <f t="shared" si="13"/>
        <v>0</v>
      </c>
      <c r="AR139" s="100" t="s">
        <v>280</v>
      </c>
      <c r="AT139" s="100" t="s">
        <v>156</v>
      </c>
      <c r="AU139" s="100" t="s">
        <v>124</v>
      </c>
      <c r="AY139" s="100" t="s">
        <v>155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100" t="s">
        <v>22</v>
      </c>
      <c r="BK139" s="196">
        <f t="shared" si="19"/>
        <v>0</v>
      </c>
      <c r="BL139" s="100" t="s">
        <v>280</v>
      </c>
      <c r="BM139" s="100" t="s">
        <v>270</v>
      </c>
    </row>
    <row r="140" spans="2:65" s="110" customFormat="1" ht="22.5" customHeight="1">
      <c r="B140" s="111"/>
      <c r="C140" s="188" t="s">
        <v>295</v>
      </c>
      <c r="D140" s="188" t="s">
        <v>156</v>
      </c>
      <c r="E140" s="189" t="s">
        <v>1574</v>
      </c>
      <c r="F140" s="316" t="s">
        <v>1575</v>
      </c>
      <c r="G140" s="316"/>
      <c r="H140" s="316"/>
      <c r="I140" s="316"/>
      <c r="J140" s="190" t="s">
        <v>477</v>
      </c>
      <c r="K140" s="191">
        <v>240</v>
      </c>
      <c r="L140" s="317"/>
      <c r="M140" s="317"/>
      <c r="N140" s="318">
        <f t="shared" si="10"/>
        <v>0</v>
      </c>
      <c r="O140" s="318"/>
      <c r="P140" s="318"/>
      <c r="Q140" s="318"/>
      <c r="R140" s="115"/>
      <c r="T140" s="192" t="s">
        <v>5</v>
      </c>
      <c r="U140" s="193" t="s">
        <v>41</v>
      </c>
      <c r="V140" s="194">
        <v>0</v>
      </c>
      <c r="W140" s="194">
        <f t="shared" si="11"/>
        <v>0</v>
      </c>
      <c r="X140" s="194">
        <v>0</v>
      </c>
      <c r="Y140" s="194">
        <f t="shared" si="12"/>
        <v>0</v>
      </c>
      <c r="Z140" s="194">
        <v>0</v>
      </c>
      <c r="AA140" s="195">
        <f t="shared" si="13"/>
        <v>0</v>
      </c>
      <c r="AR140" s="100" t="s">
        <v>280</v>
      </c>
      <c r="AT140" s="100" t="s">
        <v>156</v>
      </c>
      <c r="AU140" s="100" t="s">
        <v>124</v>
      </c>
      <c r="AY140" s="100" t="s">
        <v>155</v>
      </c>
      <c r="BE140" s="196">
        <f t="shared" si="14"/>
        <v>0</v>
      </c>
      <c r="BF140" s="196">
        <f t="shared" si="15"/>
        <v>0</v>
      </c>
      <c r="BG140" s="196">
        <f t="shared" si="16"/>
        <v>0</v>
      </c>
      <c r="BH140" s="196">
        <f t="shared" si="17"/>
        <v>0</v>
      </c>
      <c r="BI140" s="196">
        <f t="shared" si="18"/>
        <v>0</v>
      </c>
      <c r="BJ140" s="100" t="s">
        <v>22</v>
      </c>
      <c r="BK140" s="196">
        <f t="shared" si="19"/>
        <v>0</v>
      </c>
      <c r="BL140" s="100" t="s">
        <v>280</v>
      </c>
      <c r="BM140" s="100" t="s">
        <v>280</v>
      </c>
    </row>
    <row r="141" spans="2:65" s="110" customFormat="1" ht="22.5" customHeight="1">
      <c r="B141" s="111"/>
      <c r="C141" s="188" t="s">
        <v>299</v>
      </c>
      <c r="D141" s="188" t="s">
        <v>156</v>
      </c>
      <c r="E141" s="189" t="s">
        <v>1576</v>
      </c>
      <c r="F141" s="316" t="s">
        <v>1577</v>
      </c>
      <c r="G141" s="316"/>
      <c r="H141" s="316"/>
      <c r="I141" s="316"/>
      <c r="J141" s="190" t="s">
        <v>477</v>
      </c>
      <c r="K141" s="191">
        <v>50</v>
      </c>
      <c r="L141" s="317"/>
      <c r="M141" s="317"/>
      <c r="N141" s="318">
        <f t="shared" si="10"/>
        <v>0</v>
      </c>
      <c r="O141" s="318"/>
      <c r="P141" s="318"/>
      <c r="Q141" s="318"/>
      <c r="R141" s="115"/>
      <c r="T141" s="192" t="s">
        <v>5</v>
      </c>
      <c r="U141" s="193" t="s">
        <v>41</v>
      </c>
      <c r="V141" s="194">
        <v>0</v>
      </c>
      <c r="W141" s="194">
        <f t="shared" si="11"/>
        <v>0</v>
      </c>
      <c r="X141" s="194">
        <v>0</v>
      </c>
      <c r="Y141" s="194">
        <f t="shared" si="12"/>
        <v>0</v>
      </c>
      <c r="Z141" s="194">
        <v>0</v>
      </c>
      <c r="AA141" s="195">
        <f t="shared" si="13"/>
        <v>0</v>
      </c>
      <c r="AR141" s="100" t="s">
        <v>280</v>
      </c>
      <c r="AT141" s="100" t="s">
        <v>156</v>
      </c>
      <c r="AU141" s="100" t="s">
        <v>124</v>
      </c>
      <c r="AY141" s="100" t="s">
        <v>155</v>
      </c>
      <c r="BE141" s="196">
        <f t="shared" si="14"/>
        <v>0</v>
      </c>
      <c r="BF141" s="196">
        <f t="shared" si="15"/>
        <v>0</v>
      </c>
      <c r="BG141" s="196">
        <f t="shared" si="16"/>
        <v>0</v>
      </c>
      <c r="BH141" s="196">
        <f t="shared" si="17"/>
        <v>0</v>
      </c>
      <c r="BI141" s="196">
        <f t="shared" si="18"/>
        <v>0</v>
      </c>
      <c r="BJ141" s="100" t="s">
        <v>22</v>
      </c>
      <c r="BK141" s="196">
        <f t="shared" si="19"/>
        <v>0</v>
      </c>
      <c r="BL141" s="100" t="s">
        <v>280</v>
      </c>
      <c r="BM141" s="100" t="s">
        <v>295</v>
      </c>
    </row>
    <row r="142" spans="2:65" s="110" customFormat="1" ht="22.5" customHeight="1">
      <c r="B142" s="111"/>
      <c r="C142" s="188" t="s">
        <v>304</v>
      </c>
      <c r="D142" s="188" t="s">
        <v>156</v>
      </c>
      <c r="E142" s="189" t="s">
        <v>1578</v>
      </c>
      <c r="F142" s="316" t="s">
        <v>1579</v>
      </c>
      <c r="G142" s="316"/>
      <c r="H142" s="316"/>
      <c r="I142" s="316"/>
      <c r="J142" s="190" t="s">
        <v>477</v>
      </c>
      <c r="K142" s="191">
        <v>1720</v>
      </c>
      <c r="L142" s="317"/>
      <c r="M142" s="317"/>
      <c r="N142" s="318">
        <f t="shared" si="10"/>
        <v>0</v>
      </c>
      <c r="O142" s="318"/>
      <c r="P142" s="318"/>
      <c r="Q142" s="318"/>
      <c r="R142" s="115"/>
      <c r="T142" s="192" t="s">
        <v>5</v>
      </c>
      <c r="U142" s="193" t="s">
        <v>41</v>
      </c>
      <c r="V142" s="194">
        <v>0</v>
      </c>
      <c r="W142" s="194">
        <f t="shared" si="11"/>
        <v>0</v>
      </c>
      <c r="X142" s="194">
        <v>0</v>
      </c>
      <c r="Y142" s="194">
        <f t="shared" si="12"/>
        <v>0</v>
      </c>
      <c r="Z142" s="194">
        <v>0</v>
      </c>
      <c r="AA142" s="195">
        <f t="shared" si="13"/>
        <v>0</v>
      </c>
      <c r="AR142" s="100" t="s">
        <v>280</v>
      </c>
      <c r="AT142" s="100" t="s">
        <v>156</v>
      </c>
      <c r="AU142" s="100" t="s">
        <v>124</v>
      </c>
      <c r="AY142" s="100" t="s">
        <v>155</v>
      </c>
      <c r="BE142" s="196">
        <f t="shared" si="14"/>
        <v>0</v>
      </c>
      <c r="BF142" s="196">
        <f t="shared" si="15"/>
        <v>0</v>
      </c>
      <c r="BG142" s="196">
        <f t="shared" si="16"/>
        <v>0</v>
      </c>
      <c r="BH142" s="196">
        <f t="shared" si="17"/>
        <v>0</v>
      </c>
      <c r="BI142" s="196">
        <f t="shared" si="18"/>
        <v>0</v>
      </c>
      <c r="BJ142" s="100" t="s">
        <v>22</v>
      </c>
      <c r="BK142" s="196">
        <f t="shared" si="19"/>
        <v>0</v>
      </c>
      <c r="BL142" s="100" t="s">
        <v>280</v>
      </c>
      <c r="BM142" s="100" t="s">
        <v>304</v>
      </c>
    </row>
    <row r="143" spans="2:65" s="110" customFormat="1" ht="22.5" customHeight="1">
      <c r="B143" s="111"/>
      <c r="C143" s="188" t="s">
        <v>10</v>
      </c>
      <c r="D143" s="188" t="s">
        <v>156</v>
      </c>
      <c r="E143" s="189" t="s">
        <v>1580</v>
      </c>
      <c r="F143" s="316" t="s">
        <v>1581</v>
      </c>
      <c r="G143" s="316"/>
      <c r="H143" s="316"/>
      <c r="I143" s="316"/>
      <c r="J143" s="190" t="s">
        <v>477</v>
      </c>
      <c r="K143" s="191">
        <v>100</v>
      </c>
      <c r="L143" s="317"/>
      <c r="M143" s="317"/>
      <c r="N143" s="318">
        <f t="shared" si="10"/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</v>
      </c>
      <c r="W143" s="194">
        <f t="shared" si="11"/>
        <v>0</v>
      </c>
      <c r="X143" s="194">
        <v>0</v>
      </c>
      <c r="Y143" s="194">
        <f t="shared" si="12"/>
        <v>0</v>
      </c>
      <c r="Z143" s="194">
        <v>0</v>
      </c>
      <c r="AA143" s="195">
        <f t="shared" si="13"/>
        <v>0</v>
      </c>
      <c r="AR143" s="100" t="s">
        <v>280</v>
      </c>
      <c r="AT143" s="100" t="s">
        <v>156</v>
      </c>
      <c r="AU143" s="100" t="s">
        <v>124</v>
      </c>
      <c r="AY143" s="100" t="s">
        <v>155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00" t="s">
        <v>22</v>
      </c>
      <c r="BK143" s="196">
        <f t="shared" si="19"/>
        <v>0</v>
      </c>
      <c r="BL143" s="100" t="s">
        <v>280</v>
      </c>
      <c r="BM143" s="100" t="s">
        <v>323</v>
      </c>
    </row>
    <row r="144" spans="2:65" s="110" customFormat="1" ht="22.5" customHeight="1">
      <c r="B144" s="111"/>
      <c r="C144" s="188" t="s">
        <v>323</v>
      </c>
      <c r="D144" s="188" t="s">
        <v>156</v>
      </c>
      <c r="E144" s="189" t="s">
        <v>1582</v>
      </c>
      <c r="F144" s="316" t="s">
        <v>1583</v>
      </c>
      <c r="G144" s="316"/>
      <c r="H144" s="316"/>
      <c r="I144" s="316"/>
      <c r="J144" s="190" t="s">
        <v>477</v>
      </c>
      <c r="K144" s="191">
        <v>200</v>
      </c>
      <c r="L144" s="317"/>
      <c r="M144" s="317"/>
      <c r="N144" s="318">
        <f t="shared" si="10"/>
        <v>0</v>
      </c>
      <c r="O144" s="318"/>
      <c r="P144" s="318"/>
      <c r="Q144" s="318"/>
      <c r="R144" s="115"/>
      <c r="T144" s="192" t="s">
        <v>5</v>
      </c>
      <c r="U144" s="193" t="s">
        <v>41</v>
      </c>
      <c r="V144" s="194">
        <v>0</v>
      </c>
      <c r="W144" s="194">
        <f t="shared" si="11"/>
        <v>0</v>
      </c>
      <c r="X144" s="194">
        <v>0</v>
      </c>
      <c r="Y144" s="194">
        <f t="shared" si="12"/>
        <v>0</v>
      </c>
      <c r="Z144" s="194">
        <v>0</v>
      </c>
      <c r="AA144" s="195">
        <f t="shared" si="13"/>
        <v>0</v>
      </c>
      <c r="AR144" s="100" t="s">
        <v>280</v>
      </c>
      <c r="AT144" s="100" t="s">
        <v>156</v>
      </c>
      <c r="AU144" s="100" t="s">
        <v>124</v>
      </c>
      <c r="AY144" s="100" t="s">
        <v>155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00" t="s">
        <v>22</v>
      </c>
      <c r="BK144" s="196">
        <f t="shared" si="19"/>
        <v>0</v>
      </c>
      <c r="BL144" s="100" t="s">
        <v>280</v>
      </c>
      <c r="BM144" s="100" t="s">
        <v>335</v>
      </c>
    </row>
    <row r="145" spans="2:65" s="110" customFormat="1" ht="22.5" customHeight="1">
      <c r="B145" s="111"/>
      <c r="C145" s="188" t="s">
        <v>331</v>
      </c>
      <c r="D145" s="188" t="s">
        <v>156</v>
      </c>
      <c r="E145" s="189" t="s">
        <v>1584</v>
      </c>
      <c r="F145" s="316" t="s">
        <v>1585</v>
      </c>
      <c r="G145" s="316"/>
      <c r="H145" s="316"/>
      <c r="I145" s="316"/>
      <c r="J145" s="190" t="s">
        <v>477</v>
      </c>
      <c r="K145" s="191">
        <v>590</v>
      </c>
      <c r="L145" s="317"/>
      <c r="M145" s="317"/>
      <c r="N145" s="318">
        <f t="shared" si="10"/>
        <v>0</v>
      </c>
      <c r="O145" s="318"/>
      <c r="P145" s="318"/>
      <c r="Q145" s="318"/>
      <c r="R145" s="115"/>
      <c r="T145" s="192" t="s">
        <v>5</v>
      </c>
      <c r="U145" s="193" t="s">
        <v>41</v>
      </c>
      <c r="V145" s="194">
        <v>0</v>
      </c>
      <c r="W145" s="194">
        <f t="shared" si="11"/>
        <v>0</v>
      </c>
      <c r="X145" s="194">
        <v>0</v>
      </c>
      <c r="Y145" s="194">
        <f t="shared" si="12"/>
        <v>0</v>
      </c>
      <c r="Z145" s="194">
        <v>0</v>
      </c>
      <c r="AA145" s="195">
        <f t="shared" si="13"/>
        <v>0</v>
      </c>
      <c r="AR145" s="100" t="s">
        <v>280</v>
      </c>
      <c r="AT145" s="100" t="s">
        <v>156</v>
      </c>
      <c r="AU145" s="100" t="s">
        <v>124</v>
      </c>
      <c r="AY145" s="100" t="s">
        <v>155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00" t="s">
        <v>22</v>
      </c>
      <c r="BK145" s="196">
        <f t="shared" si="19"/>
        <v>0</v>
      </c>
      <c r="BL145" s="100" t="s">
        <v>280</v>
      </c>
      <c r="BM145" s="100" t="s">
        <v>346</v>
      </c>
    </row>
    <row r="146" spans="2:63" s="180" customFormat="1" ht="29.85" customHeight="1">
      <c r="B146" s="176"/>
      <c r="C146" s="177"/>
      <c r="D146" s="187" t="s">
        <v>1535</v>
      </c>
      <c r="E146" s="187"/>
      <c r="F146" s="187"/>
      <c r="G146" s="187"/>
      <c r="H146" s="187"/>
      <c r="I146" s="187"/>
      <c r="J146" s="187"/>
      <c r="K146" s="187"/>
      <c r="L146" s="200"/>
      <c r="M146" s="200"/>
      <c r="N146" s="314">
        <f>BK146</f>
        <v>0</v>
      </c>
      <c r="O146" s="315"/>
      <c r="P146" s="315"/>
      <c r="Q146" s="315"/>
      <c r="R146" s="179"/>
      <c r="T146" s="181"/>
      <c r="U146" s="177"/>
      <c r="V146" s="177"/>
      <c r="W146" s="182">
        <f>SUM(W147:W154)</f>
        <v>0</v>
      </c>
      <c r="X146" s="177"/>
      <c r="Y146" s="182">
        <f>SUM(Y147:Y154)</f>
        <v>0</v>
      </c>
      <c r="Z146" s="177"/>
      <c r="AA146" s="183">
        <f>SUM(AA147:AA154)</f>
        <v>0</v>
      </c>
      <c r="AR146" s="184" t="s">
        <v>124</v>
      </c>
      <c r="AT146" s="185" t="s">
        <v>75</v>
      </c>
      <c r="AU146" s="185" t="s">
        <v>22</v>
      </c>
      <c r="AY146" s="184" t="s">
        <v>155</v>
      </c>
      <c r="BK146" s="186">
        <f>SUM(BK147:BK154)</f>
        <v>0</v>
      </c>
    </row>
    <row r="147" spans="2:65" s="110" customFormat="1" ht="31.5" customHeight="1">
      <c r="B147" s="111"/>
      <c r="C147" s="188" t="s">
        <v>335</v>
      </c>
      <c r="D147" s="188" t="s">
        <v>156</v>
      </c>
      <c r="E147" s="189" t="s">
        <v>1586</v>
      </c>
      <c r="F147" s="316" t="s">
        <v>1587</v>
      </c>
      <c r="G147" s="316"/>
      <c r="H147" s="316"/>
      <c r="I147" s="316"/>
      <c r="J147" s="190" t="s">
        <v>1278</v>
      </c>
      <c r="K147" s="191">
        <v>70</v>
      </c>
      <c r="L147" s="317"/>
      <c r="M147" s="317"/>
      <c r="N147" s="318">
        <f aca="true" t="shared" si="20" ref="N147:N154">ROUND(L147*K147,2)</f>
        <v>0</v>
      </c>
      <c r="O147" s="318"/>
      <c r="P147" s="318"/>
      <c r="Q147" s="318"/>
      <c r="R147" s="115"/>
      <c r="T147" s="192" t="s">
        <v>5</v>
      </c>
      <c r="U147" s="193" t="s">
        <v>41</v>
      </c>
      <c r="V147" s="194">
        <v>0</v>
      </c>
      <c r="W147" s="194">
        <f aca="true" t="shared" si="21" ref="W147:W154">V147*K147</f>
        <v>0</v>
      </c>
      <c r="X147" s="194">
        <v>0</v>
      </c>
      <c r="Y147" s="194">
        <f aca="true" t="shared" si="22" ref="Y147:Y154">X147*K147</f>
        <v>0</v>
      </c>
      <c r="Z147" s="194">
        <v>0</v>
      </c>
      <c r="AA147" s="195">
        <f aca="true" t="shared" si="23" ref="AA147:AA154">Z147*K147</f>
        <v>0</v>
      </c>
      <c r="AR147" s="100" t="s">
        <v>280</v>
      </c>
      <c r="AT147" s="100" t="s">
        <v>156</v>
      </c>
      <c r="AU147" s="100" t="s">
        <v>124</v>
      </c>
      <c r="AY147" s="100" t="s">
        <v>155</v>
      </c>
      <c r="BE147" s="196">
        <f aca="true" t="shared" si="24" ref="BE147:BE154">IF(U147="základní",N147,0)</f>
        <v>0</v>
      </c>
      <c r="BF147" s="196">
        <f aca="true" t="shared" si="25" ref="BF147:BF154">IF(U147="snížená",N147,0)</f>
        <v>0</v>
      </c>
      <c r="BG147" s="196">
        <f aca="true" t="shared" si="26" ref="BG147:BG154">IF(U147="zákl. přenesená",N147,0)</f>
        <v>0</v>
      </c>
      <c r="BH147" s="196">
        <f aca="true" t="shared" si="27" ref="BH147:BH154">IF(U147="sníž. přenesená",N147,0)</f>
        <v>0</v>
      </c>
      <c r="BI147" s="196">
        <f aca="true" t="shared" si="28" ref="BI147:BI154">IF(U147="nulová",N147,0)</f>
        <v>0</v>
      </c>
      <c r="BJ147" s="100" t="s">
        <v>22</v>
      </c>
      <c r="BK147" s="196">
        <f aca="true" t="shared" si="29" ref="BK147:BK154">ROUND(L147*K147,2)</f>
        <v>0</v>
      </c>
      <c r="BL147" s="100" t="s">
        <v>280</v>
      </c>
      <c r="BM147" s="100" t="s">
        <v>520</v>
      </c>
    </row>
    <row r="148" spans="2:65" s="110" customFormat="1" ht="22.5" customHeight="1">
      <c r="B148" s="111"/>
      <c r="C148" s="188" t="s">
        <v>341</v>
      </c>
      <c r="D148" s="188" t="s">
        <v>156</v>
      </c>
      <c r="E148" s="189" t="s">
        <v>1588</v>
      </c>
      <c r="F148" s="316" t="s">
        <v>1589</v>
      </c>
      <c r="G148" s="316"/>
      <c r="H148" s="316"/>
      <c r="I148" s="316"/>
      <c r="J148" s="190" t="s">
        <v>477</v>
      </c>
      <c r="K148" s="191">
        <v>165</v>
      </c>
      <c r="L148" s="317"/>
      <c r="M148" s="317"/>
      <c r="N148" s="318">
        <f t="shared" si="20"/>
        <v>0</v>
      </c>
      <c r="O148" s="318"/>
      <c r="P148" s="318"/>
      <c r="Q148" s="318"/>
      <c r="R148" s="115"/>
      <c r="T148" s="192" t="s">
        <v>5</v>
      </c>
      <c r="U148" s="193" t="s">
        <v>41</v>
      </c>
      <c r="V148" s="194">
        <v>0</v>
      </c>
      <c r="W148" s="194">
        <f t="shared" si="21"/>
        <v>0</v>
      </c>
      <c r="X148" s="194">
        <v>0</v>
      </c>
      <c r="Y148" s="194">
        <f t="shared" si="22"/>
        <v>0</v>
      </c>
      <c r="Z148" s="194">
        <v>0</v>
      </c>
      <c r="AA148" s="195">
        <f t="shared" si="23"/>
        <v>0</v>
      </c>
      <c r="AR148" s="100" t="s">
        <v>280</v>
      </c>
      <c r="AT148" s="100" t="s">
        <v>156</v>
      </c>
      <c r="AU148" s="100" t="s">
        <v>124</v>
      </c>
      <c r="AY148" s="100" t="s">
        <v>155</v>
      </c>
      <c r="BE148" s="196">
        <f t="shared" si="24"/>
        <v>0</v>
      </c>
      <c r="BF148" s="196">
        <f t="shared" si="25"/>
        <v>0</v>
      </c>
      <c r="BG148" s="196">
        <f t="shared" si="26"/>
        <v>0</v>
      </c>
      <c r="BH148" s="196">
        <f t="shared" si="27"/>
        <v>0</v>
      </c>
      <c r="BI148" s="196">
        <f t="shared" si="28"/>
        <v>0</v>
      </c>
      <c r="BJ148" s="100" t="s">
        <v>22</v>
      </c>
      <c r="BK148" s="196">
        <f t="shared" si="29"/>
        <v>0</v>
      </c>
      <c r="BL148" s="100" t="s">
        <v>280</v>
      </c>
      <c r="BM148" s="100" t="s">
        <v>530</v>
      </c>
    </row>
    <row r="149" spans="2:65" s="110" customFormat="1" ht="22.5" customHeight="1">
      <c r="B149" s="111"/>
      <c r="C149" s="188" t="s">
        <v>346</v>
      </c>
      <c r="D149" s="188" t="s">
        <v>156</v>
      </c>
      <c r="E149" s="189" t="s">
        <v>1590</v>
      </c>
      <c r="F149" s="316" t="s">
        <v>1591</v>
      </c>
      <c r="G149" s="316"/>
      <c r="H149" s="316"/>
      <c r="I149" s="316"/>
      <c r="J149" s="190" t="s">
        <v>477</v>
      </c>
      <c r="K149" s="191">
        <v>205</v>
      </c>
      <c r="L149" s="317"/>
      <c r="M149" s="317"/>
      <c r="N149" s="318">
        <f t="shared" si="20"/>
        <v>0</v>
      </c>
      <c r="O149" s="318"/>
      <c r="P149" s="318"/>
      <c r="Q149" s="318"/>
      <c r="R149" s="115"/>
      <c r="T149" s="192" t="s">
        <v>5</v>
      </c>
      <c r="U149" s="193" t="s">
        <v>41</v>
      </c>
      <c r="V149" s="194">
        <v>0</v>
      </c>
      <c r="W149" s="194">
        <f t="shared" si="21"/>
        <v>0</v>
      </c>
      <c r="X149" s="194">
        <v>0</v>
      </c>
      <c r="Y149" s="194">
        <f t="shared" si="22"/>
        <v>0</v>
      </c>
      <c r="Z149" s="194">
        <v>0</v>
      </c>
      <c r="AA149" s="195">
        <f t="shared" si="23"/>
        <v>0</v>
      </c>
      <c r="AR149" s="100" t="s">
        <v>280</v>
      </c>
      <c r="AT149" s="100" t="s">
        <v>156</v>
      </c>
      <c r="AU149" s="100" t="s">
        <v>124</v>
      </c>
      <c r="AY149" s="100" t="s">
        <v>155</v>
      </c>
      <c r="BE149" s="196">
        <f t="shared" si="24"/>
        <v>0</v>
      </c>
      <c r="BF149" s="196">
        <f t="shared" si="25"/>
        <v>0</v>
      </c>
      <c r="BG149" s="196">
        <f t="shared" si="26"/>
        <v>0</v>
      </c>
      <c r="BH149" s="196">
        <f t="shared" si="27"/>
        <v>0</v>
      </c>
      <c r="BI149" s="196">
        <f t="shared" si="28"/>
        <v>0</v>
      </c>
      <c r="BJ149" s="100" t="s">
        <v>22</v>
      </c>
      <c r="BK149" s="196">
        <f t="shared" si="29"/>
        <v>0</v>
      </c>
      <c r="BL149" s="100" t="s">
        <v>280</v>
      </c>
      <c r="BM149" s="100" t="s">
        <v>543</v>
      </c>
    </row>
    <row r="150" spans="2:65" s="110" customFormat="1" ht="22.5" customHeight="1">
      <c r="B150" s="111"/>
      <c r="C150" s="188" t="s">
        <v>365</v>
      </c>
      <c r="D150" s="188" t="s">
        <v>156</v>
      </c>
      <c r="E150" s="189" t="s">
        <v>1592</v>
      </c>
      <c r="F150" s="316" t="s">
        <v>1593</v>
      </c>
      <c r="G150" s="316"/>
      <c r="H150" s="316"/>
      <c r="I150" s="316"/>
      <c r="J150" s="190" t="s">
        <v>1278</v>
      </c>
      <c r="K150" s="191">
        <v>86</v>
      </c>
      <c r="L150" s="317"/>
      <c r="M150" s="317"/>
      <c r="N150" s="318">
        <f t="shared" si="20"/>
        <v>0</v>
      </c>
      <c r="O150" s="318"/>
      <c r="P150" s="318"/>
      <c r="Q150" s="318"/>
      <c r="R150" s="115"/>
      <c r="T150" s="192" t="s">
        <v>5</v>
      </c>
      <c r="U150" s="193" t="s">
        <v>41</v>
      </c>
      <c r="V150" s="194">
        <v>0</v>
      </c>
      <c r="W150" s="194">
        <f t="shared" si="21"/>
        <v>0</v>
      </c>
      <c r="X150" s="194">
        <v>0</v>
      </c>
      <c r="Y150" s="194">
        <f t="shared" si="22"/>
        <v>0</v>
      </c>
      <c r="Z150" s="194">
        <v>0</v>
      </c>
      <c r="AA150" s="195">
        <f t="shared" si="23"/>
        <v>0</v>
      </c>
      <c r="AR150" s="100" t="s">
        <v>280</v>
      </c>
      <c r="AT150" s="100" t="s">
        <v>156</v>
      </c>
      <c r="AU150" s="100" t="s">
        <v>124</v>
      </c>
      <c r="AY150" s="100" t="s">
        <v>155</v>
      </c>
      <c r="BE150" s="196">
        <f t="shared" si="24"/>
        <v>0</v>
      </c>
      <c r="BF150" s="196">
        <f t="shared" si="25"/>
        <v>0</v>
      </c>
      <c r="BG150" s="196">
        <f t="shared" si="26"/>
        <v>0</v>
      </c>
      <c r="BH150" s="196">
        <f t="shared" si="27"/>
        <v>0</v>
      </c>
      <c r="BI150" s="196">
        <f t="shared" si="28"/>
        <v>0</v>
      </c>
      <c r="BJ150" s="100" t="s">
        <v>22</v>
      </c>
      <c r="BK150" s="196">
        <f t="shared" si="29"/>
        <v>0</v>
      </c>
      <c r="BL150" s="100" t="s">
        <v>280</v>
      </c>
      <c r="BM150" s="100" t="s">
        <v>554</v>
      </c>
    </row>
    <row r="151" spans="2:65" s="110" customFormat="1" ht="22.5" customHeight="1">
      <c r="B151" s="111"/>
      <c r="C151" s="188" t="s">
        <v>369</v>
      </c>
      <c r="D151" s="188" t="s">
        <v>156</v>
      </c>
      <c r="E151" s="189" t="s">
        <v>1594</v>
      </c>
      <c r="F151" s="316" t="s">
        <v>1595</v>
      </c>
      <c r="G151" s="316"/>
      <c r="H151" s="316"/>
      <c r="I151" s="316"/>
      <c r="J151" s="190" t="s">
        <v>1278</v>
      </c>
      <c r="K151" s="191">
        <v>100</v>
      </c>
      <c r="L151" s="317"/>
      <c r="M151" s="317"/>
      <c r="N151" s="318">
        <f t="shared" si="20"/>
        <v>0</v>
      </c>
      <c r="O151" s="318"/>
      <c r="P151" s="318"/>
      <c r="Q151" s="318"/>
      <c r="R151" s="115"/>
      <c r="T151" s="192" t="s">
        <v>5</v>
      </c>
      <c r="U151" s="193" t="s">
        <v>41</v>
      </c>
      <c r="V151" s="194">
        <v>0</v>
      </c>
      <c r="W151" s="194">
        <f t="shared" si="21"/>
        <v>0</v>
      </c>
      <c r="X151" s="194">
        <v>0</v>
      </c>
      <c r="Y151" s="194">
        <f t="shared" si="22"/>
        <v>0</v>
      </c>
      <c r="Z151" s="194">
        <v>0</v>
      </c>
      <c r="AA151" s="195">
        <f t="shared" si="23"/>
        <v>0</v>
      </c>
      <c r="AR151" s="100" t="s">
        <v>280</v>
      </c>
      <c r="AT151" s="100" t="s">
        <v>156</v>
      </c>
      <c r="AU151" s="100" t="s">
        <v>124</v>
      </c>
      <c r="AY151" s="100" t="s">
        <v>155</v>
      </c>
      <c r="BE151" s="196">
        <f t="shared" si="24"/>
        <v>0</v>
      </c>
      <c r="BF151" s="196">
        <f t="shared" si="25"/>
        <v>0</v>
      </c>
      <c r="BG151" s="196">
        <f t="shared" si="26"/>
        <v>0</v>
      </c>
      <c r="BH151" s="196">
        <f t="shared" si="27"/>
        <v>0</v>
      </c>
      <c r="BI151" s="196">
        <f t="shared" si="28"/>
        <v>0</v>
      </c>
      <c r="BJ151" s="100" t="s">
        <v>22</v>
      </c>
      <c r="BK151" s="196">
        <f t="shared" si="29"/>
        <v>0</v>
      </c>
      <c r="BL151" s="100" t="s">
        <v>280</v>
      </c>
      <c r="BM151" s="100" t="s">
        <v>564</v>
      </c>
    </row>
    <row r="152" spans="2:65" s="110" customFormat="1" ht="31.5" customHeight="1">
      <c r="B152" s="111"/>
      <c r="C152" s="188" t="s">
        <v>373</v>
      </c>
      <c r="D152" s="188" t="s">
        <v>156</v>
      </c>
      <c r="E152" s="189" t="s">
        <v>1596</v>
      </c>
      <c r="F152" s="316" t="s">
        <v>1597</v>
      </c>
      <c r="G152" s="316"/>
      <c r="H152" s="316"/>
      <c r="I152" s="316"/>
      <c r="J152" s="190" t="s">
        <v>477</v>
      </c>
      <c r="K152" s="191">
        <v>150</v>
      </c>
      <c r="L152" s="317"/>
      <c r="M152" s="317"/>
      <c r="N152" s="318">
        <f t="shared" si="20"/>
        <v>0</v>
      </c>
      <c r="O152" s="318"/>
      <c r="P152" s="318"/>
      <c r="Q152" s="318"/>
      <c r="R152" s="115"/>
      <c r="T152" s="192" t="s">
        <v>5</v>
      </c>
      <c r="U152" s="193" t="s">
        <v>41</v>
      </c>
      <c r="V152" s="194">
        <v>0</v>
      </c>
      <c r="W152" s="194">
        <f t="shared" si="21"/>
        <v>0</v>
      </c>
      <c r="X152" s="194">
        <v>0</v>
      </c>
      <c r="Y152" s="194">
        <f t="shared" si="22"/>
        <v>0</v>
      </c>
      <c r="Z152" s="194">
        <v>0</v>
      </c>
      <c r="AA152" s="195">
        <f t="shared" si="23"/>
        <v>0</v>
      </c>
      <c r="AR152" s="100" t="s">
        <v>280</v>
      </c>
      <c r="AT152" s="100" t="s">
        <v>156</v>
      </c>
      <c r="AU152" s="100" t="s">
        <v>124</v>
      </c>
      <c r="AY152" s="100" t="s">
        <v>155</v>
      </c>
      <c r="BE152" s="196">
        <f t="shared" si="24"/>
        <v>0</v>
      </c>
      <c r="BF152" s="196">
        <f t="shared" si="25"/>
        <v>0</v>
      </c>
      <c r="BG152" s="196">
        <f t="shared" si="26"/>
        <v>0</v>
      </c>
      <c r="BH152" s="196">
        <f t="shared" si="27"/>
        <v>0</v>
      </c>
      <c r="BI152" s="196">
        <f t="shared" si="28"/>
        <v>0</v>
      </c>
      <c r="BJ152" s="100" t="s">
        <v>22</v>
      </c>
      <c r="BK152" s="196">
        <f t="shared" si="29"/>
        <v>0</v>
      </c>
      <c r="BL152" s="100" t="s">
        <v>280</v>
      </c>
      <c r="BM152" s="100" t="s">
        <v>572</v>
      </c>
    </row>
    <row r="153" spans="2:65" s="110" customFormat="1" ht="22.5" customHeight="1">
      <c r="B153" s="111"/>
      <c r="C153" s="188" t="s">
        <v>377</v>
      </c>
      <c r="D153" s="188" t="s">
        <v>156</v>
      </c>
      <c r="E153" s="189" t="s">
        <v>1598</v>
      </c>
      <c r="F153" s="316" t="s">
        <v>1599</v>
      </c>
      <c r="G153" s="316"/>
      <c r="H153" s="316"/>
      <c r="I153" s="316"/>
      <c r="J153" s="190" t="s">
        <v>622</v>
      </c>
      <c r="K153" s="191">
        <v>2</v>
      </c>
      <c r="L153" s="317"/>
      <c r="M153" s="317"/>
      <c r="N153" s="318">
        <f t="shared" si="20"/>
        <v>0</v>
      </c>
      <c r="O153" s="318"/>
      <c r="P153" s="318"/>
      <c r="Q153" s="318"/>
      <c r="R153" s="115"/>
      <c r="T153" s="192" t="s">
        <v>5</v>
      </c>
      <c r="U153" s="193" t="s">
        <v>41</v>
      </c>
      <c r="V153" s="194">
        <v>0</v>
      </c>
      <c r="W153" s="194">
        <f t="shared" si="21"/>
        <v>0</v>
      </c>
      <c r="X153" s="194">
        <v>0</v>
      </c>
      <c r="Y153" s="194">
        <f t="shared" si="22"/>
        <v>0</v>
      </c>
      <c r="Z153" s="194">
        <v>0</v>
      </c>
      <c r="AA153" s="195">
        <f t="shared" si="23"/>
        <v>0</v>
      </c>
      <c r="AR153" s="100" t="s">
        <v>280</v>
      </c>
      <c r="AT153" s="100" t="s">
        <v>156</v>
      </c>
      <c r="AU153" s="100" t="s">
        <v>124</v>
      </c>
      <c r="AY153" s="100" t="s">
        <v>155</v>
      </c>
      <c r="BE153" s="196">
        <f t="shared" si="24"/>
        <v>0</v>
      </c>
      <c r="BF153" s="196">
        <f t="shared" si="25"/>
        <v>0</v>
      </c>
      <c r="BG153" s="196">
        <f t="shared" si="26"/>
        <v>0</v>
      </c>
      <c r="BH153" s="196">
        <f t="shared" si="27"/>
        <v>0</v>
      </c>
      <c r="BI153" s="196">
        <f t="shared" si="28"/>
        <v>0</v>
      </c>
      <c r="BJ153" s="100" t="s">
        <v>22</v>
      </c>
      <c r="BK153" s="196">
        <f t="shared" si="29"/>
        <v>0</v>
      </c>
      <c r="BL153" s="100" t="s">
        <v>280</v>
      </c>
      <c r="BM153" s="100" t="s">
        <v>582</v>
      </c>
    </row>
    <row r="154" spans="2:65" s="110" customFormat="1" ht="22.5" customHeight="1">
      <c r="B154" s="111"/>
      <c r="C154" s="188" t="s">
        <v>382</v>
      </c>
      <c r="D154" s="188" t="s">
        <v>156</v>
      </c>
      <c r="E154" s="189" t="s">
        <v>1600</v>
      </c>
      <c r="F154" s="316" t="s">
        <v>1567</v>
      </c>
      <c r="G154" s="316"/>
      <c r="H154" s="316"/>
      <c r="I154" s="316"/>
      <c r="J154" s="190" t="s">
        <v>622</v>
      </c>
      <c r="K154" s="191">
        <v>3</v>
      </c>
      <c r="L154" s="317"/>
      <c r="M154" s="317"/>
      <c r="N154" s="318">
        <f t="shared" si="20"/>
        <v>0</v>
      </c>
      <c r="O154" s="318"/>
      <c r="P154" s="318"/>
      <c r="Q154" s="318"/>
      <c r="R154" s="115"/>
      <c r="T154" s="192" t="s">
        <v>5</v>
      </c>
      <c r="U154" s="193" t="s">
        <v>41</v>
      </c>
      <c r="V154" s="194">
        <v>0</v>
      </c>
      <c r="W154" s="194">
        <f t="shared" si="21"/>
        <v>0</v>
      </c>
      <c r="X154" s="194">
        <v>0</v>
      </c>
      <c r="Y154" s="194">
        <f t="shared" si="22"/>
        <v>0</v>
      </c>
      <c r="Z154" s="194">
        <v>0</v>
      </c>
      <c r="AA154" s="195">
        <f t="shared" si="23"/>
        <v>0</v>
      </c>
      <c r="AR154" s="100" t="s">
        <v>280</v>
      </c>
      <c r="AT154" s="100" t="s">
        <v>156</v>
      </c>
      <c r="AU154" s="100" t="s">
        <v>124</v>
      </c>
      <c r="AY154" s="100" t="s">
        <v>155</v>
      </c>
      <c r="BE154" s="196">
        <f t="shared" si="24"/>
        <v>0</v>
      </c>
      <c r="BF154" s="196">
        <f t="shared" si="25"/>
        <v>0</v>
      </c>
      <c r="BG154" s="196">
        <f t="shared" si="26"/>
        <v>0</v>
      </c>
      <c r="BH154" s="196">
        <f t="shared" si="27"/>
        <v>0</v>
      </c>
      <c r="BI154" s="196">
        <f t="shared" si="28"/>
        <v>0</v>
      </c>
      <c r="BJ154" s="100" t="s">
        <v>22</v>
      </c>
      <c r="BK154" s="196">
        <f t="shared" si="29"/>
        <v>0</v>
      </c>
      <c r="BL154" s="100" t="s">
        <v>280</v>
      </c>
      <c r="BM154" s="100" t="s">
        <v>590</v>
      </c>
    </row>
    <row r="155" spans="2:63" s="180" customFormat="1" ht="29.85" customHeight="1">
      <c r="B155" s="176"/>
      <c r="C155" s="177"/>
      <c r="D155" s="187" t="s">
        <v>1536</v>
      </c>
      <c r="E155" s="187"/>
      <c r="F155" s="187"/>
      <c r="G155" s="187"/>
      <c r="H155" s="187"/>
      <c r="I155" s="187"/>
      <c r="J155" s="187"/>
      <c r="K155" s="187"/>
      <c r="L155" s="200"/>
      <c r="M155" s="200"/>
      <c r="N155" s="314">
        <f>BK155</f>
        <v>0</v>
      </c>
      <c r="O155" s="315"/>
      <c r="P155" s="315"/>
      <c r="Q155" s="315"/>
      <c r="R155" s="179"/>
      <c r="T155" s="181"/>
      <c r="U155" s="177"/>
      <c r="V155" s="177"/>
      <c r="W155" s="182">
        <f>SUM(W156:W161)</f>
        <v>0</v>
      </c>
      <c r="X155" s="177"/>
      <c r="Y155" s="182">
        <f>SUM(Y156:Y161)</f>
        <v>0</v>
      </c>
      <c r="Z155" s="177"/>
      <c r="AA155" s="183">
        <f>SUM(AA156:AA161)</f>
        <v>0</v>
      </c>
      <c r="AR155" s="184" t="s">
        <v>124</v>
      </c>
      <c r="AT155" s="185" t="s">
        <v>75</v>
      </c>
      <c r="AU155" s="185" t="s">
        <v>22</v>
      </c>
      <c r="AY155" s="184" t="s">
        <v>155</v>
      </c>
      <c r="BK155" s="186">
        <f>SUM(BK156:BK161)</f>
        <v>0</v>
      </c>
    </row>
    <row r="156" spans="2:65" s="110" customFormat="1" ht="22.5" customHeight="1">
      <c r="B156" s="111"/>
      <c r="C156" s="188" t="s">
        <v>388</v>
      </c>
      <c r="D156" s="188" t="s">
        <v>156</v>
      </c>
      <c r="E156" s="189" t="s">
        <v>1601</v>
      </c>
      <c r="F156" s="316" t="s">
        <v>1602</v>
      </c>
      <c r="G156" s="316"/>
      <c r="H156" s="316"/>
      <c r="I156" s="316"/>
      <c r="J156" s="190" t="s">
        <v>1278</v>
      </c>
      <c r="K156" s="191">
        <v>51</v>
      </c>
      <c r="L156" s="317"/>
      <c r="M156" s="317"/>
      <c r="N156" s="318">
        <f aca="true" t="shared" si="30" ref="N156:N161">ROUND(L156*K156,2)</f>
        <v>0</v>
      </c>
      <c r="O156" s="318"/>
      <c r="P156" s="318"/>
      <c r="Q156" s="318"/>
      <c r="R156" s="115"/>
      <c r="T156" s="192" t="s">
        <v>5</v>
      </c>
      <c r="U156" s="193" t="s">
        <v>41</v>
      </c>
      <c r="V156" s="194">
        <v>0</v>
      </c>
      <c r="W156" s="194">
        <f aca="true" t="shared" si="31" ref="W156:W161">V156*K156</f>
        <v>0</v>
      </c>
      <c r="X156" s="194">
        <v>0</v>
      </c>
      <c r="Y156" s="194">
        <f aca="true" t="shared" si="32" ref="Y156:Y161">X156*K156</f>
        <v>0</v>
      </c>
      <c r="Z156" s="194">
        <v>0</v>
      </c>
      <c r="AA156" s="195">
        <f aca="true" t="shared" si="33" ref="AA156:AA161">Z156*K156</f>
        <v>0</v>
      </c>
      <c r="AR156" s="100" t="s">
        <v>280</v>
      </c>
      <c r="AT156" s="100" t="s">
        <v>156</v>
      </c>
      <c r="AU156" s="100" t="s">
        <v>124</v>
      </c>
      <c r="AY156" s="100" t="s">
        <v>155</v>
      </c>
      <c r="BE156" s="196">
        <f aca="true" t="shared" si="34" ref="BE156:BE161">IF(U156="základní",N156,0)</f>
        <v>0</v>
      </c>
      <c r="BF156" s="196">
        <f aca="true" t="shared" si="35" ref="BF156:BF161">IF(U156="snížená",N156,0)</f>
        <v>0</v>
      </c>
      <c r="BG156" s="196">
        <f aca="true" t="shared" si="36" ref="BG156:BG161">IF(U156="zákl. přenesená",N156,0)</f>
        <v>0</v>
      </c>
      <c r="BH156" s="196">
        <f aca="true" t="shared" si="37" ref="BH156:BH161">IF(U156="sníž. přenesená",N156,0)</f>
        <v>0</v>
      </c>
      <c r="BI156" s="196">
        <f aca="true" t="shared" si="38" ref="BI156:BI161">IF(U156="nulová",N156,0)</f>
        <v>0</v>
      </c>
      <c r="BJ156" s="100" t="s">
        <v>22</v>
      </c>
      <c r="BK156" s="196">
        <f aca="true" t="shared" si="39" ref="BK156:BK161">ROUND(L156*K156,2)</f>
        <v>0</v>
      </c>
      <c r="BL156" s="100" t="s">
        <v>280</v>
      </c>
      <c r="BM156" s="100" t="s">
        <v>453</v>
      </c>
    </row>
    <row r="157" spans="2:65" s="110" customFormat="1" ht="22.5" customHeight="1">
      <c r="B157" s="111"/>
      <c r="C157" s="188" t="s">
        <v>392</v>
      </c>
      <c r="D157" s="188" t="s">
        <v>156</v>
      </c>
      <c r="E157" s="189" t="s">
        <v>1603</v>
      </c>
      <c r="F157" s="316" t="s">
        <v>1604</v>
      </c>
      <c r="G157" s="316"/>
      <c r="H157" s="316"/>
      <c r="I157" s="316"/>
      <c r="J157" s="190" t="s">
        <v>1278</v>
      </c>
      <c r="K157" s="191">
        <v>17</v>
      </c>
      <c r="L157" s="317"/>
      <c r="M157" s="317"/>
      <c r="N157" s="318">
        <f t="shared" si="30"/>
        <v>0</v>
      </c>
      <c r="O157" s="318"/>
      <c r="P157" s="318"/>
      <c r="Q157" s="318"/>
      <c r="R157" s="115"/>
      <c r="T157" s="192" t="s">
        <v>5</v>
      </c>
      <c r="U157" s="193" t="s">
        <v>41</v>
      </c>
      <c r="V157" s="194">
        <v>0</v>
      </c>
      <c r="W157" s="194">
        <f t="shared" si="31"/>
        <v>0</v>
      </c>
      <c r="X157" s="194">
        <v>0</v>
      </c>
      <c r="Y157" s="194">
        <f t="shared" si="32"/>
        <v>0</v>
      </c>
      <c r="Z157" s="194">
        <v>0</v>
      </c>
      <c r="AA157" s="195">
        <f t="shared" si="33"/>
        <v>0</v>
      </c>
      <c r="AR157" s="100" t="s">
        <v>280</v>
      </c>
      <c r="AT157" s="100" t="s">
        <v>156</v>
      </c>
      <c r="AU157" s="100" t="s">
        <v>124</v>
      </c>
      <c r="AY157" s="100" t="s">
        <v>155</v>
      </c>
      <c r="BE157" s="196">
        <f t="shared" si="34"/>
        <v>0</v>
      </c>
      <c r="BF157" s="196">
        <f t="shared" si="35"/>
        <v>0</v>
      </c>
      <c r="BG157" s="196">
        <f t="shared" si="36"/>
        <v>0</v>
      </c>
      <c r="BH157" s="196">
        <f t="shared" si="37"/>
        <v>0</v>
      </c>
      <c r="BI157" s="196">
        <f t="shared" si="38"/>
        <v>0</v>
      </c>
      <c r="BJ157" s="100" t="s">
        <v>22</v>
      </c>
      <c r="BK157" s="196">
        <f t="shared" si="39"/>
        <v>0</v>
      </c>
      <c r="BL157" s="100" t="s">
        <v>280</v>
      </c>
      <c r="BM157" s="100" t="s">
        <v>462</v>
      </c>
    </row>
    <row r="158" spans="2:65" s="110" customFormat="1" ht="22.5" customHeight="1">
      <c r="B158" s="111"/>
      <c r="C158" s="188" t="s">
        <v>398</v>
      </c>
      <c r="D158" s="188" t="s">
        <v>156</v>
      </c>
      <c r="E158" s="189" t="s">
        <v>1605</v>
      </c>
      <c r="F158" s="316" t="s">
        <v>1606</v>
      </c>
      <c r="G158" s="316"/>
      <c r="H158" s="316"/>
      <c r="I158" s="316"/>
      <c r="J158" s="190" t="s">
        <v>1278</v>
      </c>
      <c r="K158" s="191">
        <v>5</v>
      </c>
      <c r="L158" s="317"/>
      <c r="M158" s="317"/>
      <c r="N158" s="318">
        <f t="shared" si="30"/>
        <v>0</v>
      </c>
      <c r="O158" s="318"/>
      <c r="P158" s="318"/>
      <c r="Q158" s="318"/>
      <c r="R158" s="115"/>
      <c r="T158" s="192" t="s">
        <v>5</v>
      </c>
      <c r="U158" s="193" t="s">
        <v>41</v>
      </c>
      <c r="V158" s="194">
        <v>0</v>
      </c>
      <c r="W158" s="194">
        <f t="shared" si="31"/>
        <v>0</v>
      </c>
      <c r="X158" s="194">
        <v>0</v>
      </c>
      <c r="Y158" s="194">
        <f t="shared" si="32"/>
        <v>0</v>
      </c>
      <c r="Z158" s="194">
        <v>0</v>
      </c>
      <c r="AA158" s="195">
        <f t="shared" si="33"/>
        <v>0</v>
      </c>
      <c r="AR158" s="100" t="s">
        <v>280</v>
      </c>
      <c r="AT158" s="100" t="s">
        <v>156</v>
      </c>
      <c r="AU158" s="100" t="s">
        <v>124</v>
      </c>
      <c r="AY158" s="100" t="s">
        <v>155</v>
      </c>
      <c r="BE158" s="196">
        <f t="shared" si="34"/>
        <v>0</v>
      </c>
      <c r="BF158" s="196">
        <f t="shared" si="35"/>
        <v>0</v>
      </c>
      <c r="BG158" s="196">
        <f t="shared" si="36"/>
        <v>0</v>
      </c>
      <c r="BH158" s="196">
        <f t="shared" si="37"/>
        <v>0</v>
      </c>
      <c r="BI158" s="196">
        <f t="shared" si="38"/>
        <v>0</v>
      </c>
      <c r="BJ158" s="100" t="s">
        <v>22</v>
      </c>
      <c r="BK158" s="196">
        <f t="shared" si="39"/>
        <v>0</v>
      </c>
      <c r="BL158" s="100" t="s">
        <v>280</v>
      </c>
      <c r="BM158" s="100" t="s">
        <v>474</v>
      </c>
    </row>
    <row r="159" spans="2:65" s="110" customFormat="1" ht="22.5" customHeight="1">
      <c r="B159" s="111"/>
      <c r="C159" s="188" t="s">
        <v>427</v>
      </c>
      <c r="D159" s="188" t="s">
        <v>156</v>
      </c>
      <c r="E159" s="189" t="s">
        <v>1607</v>
      </c>
      <c r="F159" s="316" t="s">
        <v>1608</v>
      </c>
      <c r="G159" s="316"/>
      <c r="H159" s="316"/>
      <c r="I159" s="316"/>
      <c r="J159" s="190" t="s">
        <v>1278</v>
      </c>
      <c r="K159" s="191">
        <v>14</v>
      </c>
      <c r="L159" s="317"/>
      <c r="M159" s="317"/>
      <c r="N159" s="318">
        <f t="shared" si="30"/>
        <v>0</v>
      </c>
      <c r="O159" s="318"/>
      <c r="P159" s="318"/>
      <c r="Q159" s="318"/>
      <c r="R159" s="115"/>
      <c r="T159" s="192" t="s">
        <v>5</v>
      </c>
      <c r="U159" s="193" t="s">
        <v>41</v>
      </c>
      <c r="V159" s="194">
        <v>0</v>
      </c>
      <c r="W159" s="194">
        <f t="shared" si="31"/>
        <v>0</v>
      </c>
      <c r="X159" s="194">
        <v>0</v>
      </c>
      <c r="Y159" s="194">
        <f t="shared" si="32"/>
        <v>0</v>
      </c>
      <c r="Z159" s="194">
        <v>0</v>
      </c>
      <c r="AA159" s="195">
        <f t="shared" si="33"/>
        <v>0</v>
      </c>
      <c r="AR159" s="100" t="s">
        <v>280</v>
      </c>
      <c r="AT159" s="100" t="s">
        <v>156</v>
      </c>
      <c r="AU159" s="100" t="s">
        <v>124</v>
      </c>
      <c r="AY159" s="100" t="s">
        <v>155</v>
      </c>
      <c r="BE159" s="196">
        <f t="shared" si="34"/>
        <v>0</v>
      </c>
      <c r="BF159" s="196">
        <f t="shared" si="35"/>
        <v>0</v>
      </c>
      <c r="BG159" s="196">
        <f t="shared" si="36"/>
        <v>0</v>
      </c>
      <c r="BH159" s="196">
        <f t="shared" si="37"/>
        <v>0</v>
      </c>
      <c r="BI159" s="196">
        <f t="shared" si="38"/>
        <v>0</v>
      </c>
      <c r="BJ159" s="100" t="s">
        <v>22</v>
      </c>
      <c r="BK159" s="196">
        <f t="shared" si="39"/>
        <v>0</v>
      </c>
      <c r="BL159" s="100" t="s">
        <v>280</v>
      </c>
      <c r="BM159" s="100" t="s">
        <v>485</v>
      </c>
    </row>
    <row r="160" spans="2:65" s="110" customFormat="1" ht="31.5" customHeight="1">
      <c r="B160" s="111"/>
      <c r="C160" s="188" t="s">
        <v>433</v>
      </c>
      <c r="D160" s="188" t="s">
        <v>156</v>
      </c>
      <c r="E160" s="189" t="s">
        <v>1609</v>
      </c>
      <c r="F160" s="316" t="s">
        <v>1610</v>
      </c>
      <c r="G160" s="316"/>
      <c r="H160" s="316"/>
      <c r="I160" s="316"/>
      <c r="J160" s="190" t="s">
        <v>1278</v>
      </c>
      <c r="K160" s="191">
        <v>1</v>
      </c>
      <c r="L160" s="317"/>
      <c r="M160" s="317"/>
      <c r="N160" s="318">
        <f t="shared" si="30"/>
        <v>0</v>
      </c>
      <c r="O160" s="318"/>
      <c r="P160" s="318"/>
      <c r="Q160" s="318"/>
      <c r="R160" s="115"/>
      <c r="T160" s="192" t="s">
        <v>5</v>
      </c>
      <c r="U160" s="193" t="s">
        <v>41</v>
      </c>
      <c r="V160" s="194">
        <v>0</v>
      </c>
      <c r="W160" s="194">
        <f t="shared" si="31"/>
        <v>0</v>
      </c>
      <c r="X160" s="194">
        <v>0</v>
      </c>
      <c r="Y160" s="194">
        <f t="shared" si="32"/>
        <v>0</v>
      </c>
      <c r="Z160" s="194">
        <v>0</v>
      </c>
      <c r="AA160" s="195">
        <f t="shared" si="33"/>
        <v>0</v>
      </c>
      <c r="AR160" s="100" t="s">
        <v>280</v>
      </c>
      <c r="AT160" s="100" t="s">
        <v>156</v>
      </c>
      <c r="AU160" s="100" t="s">
        <v>124</v>
      </c>
      <c r="AY160" s="100" t="s">
        <v>155</v>
      </c>
      <c r="BE160" s="196">
        <f t="shared" si="34"/>
        <v>0</v>
      </c>
      <c r="BF160" s="196">
        <f t="shared" si="35"/>
        <v>0</v>
      </c>
      <c r="BG160" s="196">
        <f t="shared" si="36"/>
        <v>0</v>
      </c>
      <c r="BH160" s="196">
        <f t="shared" si="37"/>
        <v>0</v>
      </c>
      <c r="BI160" s="196">
        <f t="shared" si="38"/>
        <v>0</v>
      </c>
      <c r="BJ160" s="100" t="s">
        <v>22</v>
      </c>
      <c r="BK160" s="196">
        <f t="shared" si="39"/>
        <v>0</v>
      </c>
      <c r="BL160" s="100" t="s">
        <v>280</v>
      </c>
      <c r="BM160" s="100" t="s">
        <v>496</v>
      </c>
    </row>
    <row r="161" spans="2:65" s="110" customFormat="1" ht="44.25" customHeight="1">
      <c r="B161" s="111"/>
      <c r="C161" s="188" t="s">
        <v>439</v>
      </c>
      <c r="D161" s="188" t="s">
        <v>156</v>
      </c>
      <c r="E161" s="189" t="s">
        <v>1611</v>
      </c>
      <c r="F161" s="316" t="s">
        <v>1612</v>
      </c>
      <c r="G161" s="316"/>
      <c r="H161" s="316"/>
      <c r="I161" s="316"/>
      <c r="J161" s="190" t="s">
        <v>1278</v>
      </c>
      <c r="K161" s="191">
        <v>72</v>
      </c>
      <c r="L161" s="317"/>
      <c r="M161" s="317"/>
      <c r="N161" s="318">
        <f t="shared" si="30"/>
        <v>0</v>
      </c>
      <c r="O161" s="318"/>
      <c r="P161" s="318"/>
      <c r="Q161" s="318"/>
      <c r="R161" s="115"/>
      <c r="T161" s="192" t="s">
        <v>5</v>
      </c>
      <c r="U161" s="193" t="s">
        <v>41</v>
      </c>
      <c r="V161" s="194">
        <v>0</v>
      </c>
      <c r="W161" s="194">
        <f t="shared" si="31"/>
        <v>0</v>
      </c>
      <c r="X161" s="194">
        <v>0</v>
      </c>
      <c r="Y161" s="194">
        <f t="shared" si="32"/>
        <v>0</v>
      </c>
      <c r="Z161" s="194">
        <v>0</v>
      </c>
      <c r="AA161" s="195">
        <f t="shared" si="33"/>
        <v>0</v>
      </c>
      <c r="AR161" s="100" t="s">
        <v>280</v>
      </c>
      <c r="AT161" s="100" t="s">
        <v>156</v>
      </c>
      <c r="AU161" s="100" t="s">
        <v>124</v>
      </c>
      <c r="AY161" s="100" t="s">
        <v>155</v>
      </c>
      <c r="BE161" s="196">
        <f t="shared" si="34"/>
        <v>0</v>
      </c>
      <c r="BF161" s="196">
        <f t="shared" si="35"/>
        <v>0</v>
      </c>
      <c r="BG161" s="196">
        <f t="shared" si="36"/>
        <v>0</v>
      </c>
      <c r="BH161" s="196">
        <f t="shared" si="37"/>
        <v>0</v>
      </c>
      <c r="BI161" s="196">
        <f t="shared" si="38"/>
        <v>0</v>
      </c>
      <c r="BJ161" s="100" t="s">
        <v>22</v>
      </c>
      <c r="BK161" s="196">
        <f t="shared" si="39"/>
        <v>0</v>
      </c>
      <c r="BL161" s="100" t="s">
        <v>280</v>
      </c>
      <c r="BM161" s="100" t="s">
        <v>508</v>
      </c>
    </row>
    <row r="162" spans="2:63" s="180" customFormat="1" ht="29.85" customHeight="1">
      <c r="B162" s="176"/>
      <c r="C162" s="177"/>
      <c r="D162" s="187" t="s">
        <v>1537</v>
      </c>
      <c r="E162" s="187"/>
      <c r="F162" s="187"/>
      <c r="G162" s="187"/>
      <c r="H162" s="187"/>
      <c r="I162" s="187"/>
      <c r="J162" s="187"/>
      <c r="K162" s="187"/>
      <c r="L162" s="200"/>
      <c r="M162" s="200"/>
      <c r="N162" s="314">
        <f>BK162</f>
        <v>0</v>
      </c>
      <c r="O162" s="315"/>
      <c r="P162" s="315"/>
      <c r="Q162" s="315"/>
      <c r="R162" s="179"/>
      <c r="T162" s="181"/>
      <c r="U162" s="177"/>
      <c r="V162" s="177"/>
      <c r="W162" s="182">
        <f>SUM(W163:W168)</f>
        <v>0</v>
      </c>
      <c r="X162" s="177"/>
      <c r="Y162" s="182">
        <f>SUM(Y163:Y168)</f>
        <v>0</v>
      </c>
      <c r="Z162" s="177"/>
      <c r="AA162" s="183">
        <f>SUM(AA163:AA168)</f>
        <v>0</v>
      </c>
      <c r="AR162" s="184" t="s">
        <v>124</v>
      </c>
      <c r="AT162" s="185" t="s">
        <v>75</v>
      </c>
      <c r="AU162" s="185" t="s">
        <v>22</v>
      </c>
      <c r="AY162" s="184" t="s">
        <v>155</v>
      </c>
      <c r="BK162" s="186">
        <f>SUM(BK163:BK168)</f>
        <v>0</v>
      </c>
    </row>
    <row r="163" spans="2:65" s="110" customFormat="1" ht="31.5" customHeight="1">
      <c r="B163" s="111"/>
      <c r="C163" s="188" t="s">
        <v>443</v>
      </c>
      <c r="D163" s="188" t="s">
        <v>156</v>
      </c>
      <c r="E163" s="189" t="s">
        <v>1613</v>
      </c>
      <c r="F163" s="316" t="s">
        <v>1614</v>
      </c>
      <c r="G163" s="316"/>
      <c r="H163" s="316"/>
      <c r="I163" s="316"/>
      <c r="J163" s="190" t="s">
        <v>1278</v>
      </c>
      <c r="K163" s="191">
        <v>274</v>
      </c>
      <c r="L163" s="317"/>
      <c r="M163" s="317"/>
      <c r="N163" s="318">
        <f aca="true" t="shared" si="40" ref="N163:N168">ROUND(L163*K163,2)</f>
        <v>0</v>
      </c>
      <c r="O163" s="318"/>
      <c r="P163" s="318"/>
      <c r="Q163" s="318"/>
      <c r="R163" s="115"/>
      <c r="T163" s="192" t="s">
        <v>5</v>
      </c>
      <c r="U163" s="193" t="s">
        <v>41</v>
      </c>
      <c r="V163" s="194">
        <v>0</v>
      </c>
      <c r="W163" s="194">
        <f aca="true" t="shared" si="41" ref="W163:W168">V163*K163</f>
        <v>0</v>
      </c>
      <c r="X163" s="194">
        <v>0</v>
      </c>
      <c r="Y163" s="194">
        <f aca="true" t="shared" si="42" ref="Y163:Y168">X163*K163</f>
        <v>0</v>
      </c>
      <c r="Z163" s="194">
        <v>0</v>
      </c>
      <c r="AA163" s="195">
        <f aca="true" t="shared" si="43" ref="AA163:AA168">Z163*K163</f>
        <v>0</v>
      </c>
      <c r="AR163" s="100" t="s">
        <v>280</v>
      </c>
      <c r="AT163" s="100" t="s">
        <v>156</v>
      </c>
      <c r="AU163" s="100" t="s">
        <v>124</v>
      </c>
      <c r="AY163" s="100" t="s">
        <v>155</v>
      </c>
      <c r="BE163" s="196">
        <f aca="true" t="shared" si="44" ref="BE163:BE168">IF(U163="základní",N163,0)</f>
        <v>0</v>
      </c>
      <c r="BF163" s="196">
        <f aca="true" t="shared" si="45" ref="BF163:BF168">IF(U163="snížená",N163,0)</f>
        <v>0</v>
      </c>
      <c r="BG163" s="196">
        <f aca="true" t="shared" si="46" ref="BG163:BG168">IF(U163="zákl. přenesená",N163,0)</f>
        <v>0</v>
      </c>
      <c r="BH163" s="196">
        <f aca="true" t="shared" si="47" ref="BH163:BH168">IF(U163="sníž. přenesená",N163,0)</f>
        <v>0</v>
      </c>
      <c r="BI163" s="196">
        <f aca="true" t="shared" si="48" ref="BI163:BI168">IF(U163="nulová",N163,0)</f>
        <v>0</v>
      </c>
      <c r="BJ163" s="100" t="s">
        <v>22</v>
      </c>
      <c r="BK163" s="196">
        <f aca="true" t="shared" si="49" ref="BK163:BK168">ROUND(L163*K163,2)</f>
        <v>0</v>
      </c>
      <c r="BL163" s="100" t="s">
        <v>280</v>
      </c>
      <c r="BM163" s="100" t="s">
        <v>369</v>
      </c>
    </row>
    <row r="164" spans="2:65" s="110" customFormat="1" ht="31.5" customHeight="1">
      <c r="B164" s="111"/>
      <c r="C164" s="188" t="s">
        <v>448</v>
      </c>
      <c r="D164" s="188" t="s">
        <v>156</v>
      </c>
      <c r="E164" s="189" t="s">
        <v>1615</v>
      </c>
      <c r="F164" s="316" t="s">
        <v>1616</v>
      </c>
      <c r="G164" s="316"/>
      <c r="H164" s="316"/>
      <c r="I164" s="316"/>
      <c r="J164" s="190" t="s">
        <v>1278</v>
      </c>
      <c r="K164" s="191">
        <v>7</v>
      </c>
      <c r="L164" s="317"/>
      <c r="M164" s="317"/>
      <c r="N164" s="318">
        <f t="shared" si="40"/>
        <v>0</v>
      </c>
      <c r="O164" s="318"/>
      <c r="P164" s="318"/>
      <c r="Q164" s="318"/>
      <c r="R164" s="115"/>
      <c r="T164" s="192" t="s">
        <v>5</v>
      </c>
      <c r="U164" s="193" t="s">
        <v>41</v>
      </c>
      <c r="V164" s="194">
        <v>0</v>
      </c>
      <c r="W164" s="194">
        <f t="shared" si="41"/>
        <v>0</v>
      </c>
      <c r="X164" s="194">
        <v>0</v>
      </c>
      <c r="Y164" s="194">
        <f t="shared" si="42"/>
        <v>0</v>
      </c>
      <c r="Z164" s="194">
        <v>0</v>
      </c>
      <c r="AA164" s="195">
        <f t="shared" si="43"/>
        <v>0</v>
      </c>
      <c r="AR164" s="100" t="s">
        <v>280</v>
      </c>
      <c r="AT164" s="100" t="s">
        <v>156</v>
      </c>
      <c r="AU164" s="100" t="s">
        <v>124</v>
      </c>
      <c r="AY164" s="100" t="s">
        <v>155</v>
      </c>
      <c r="BE164" s="196">
        <f t="shared" si="44"/>
        <v>0</v>
      </c>
      <c r="BF164" s="196">
        <f t="shared" si="45"/>
        <v>0</v>
      </c>
      <c r="BG164" s="196">
        <f t="shared" si="46"/>
        <v>0</v>
      </c>
      <c r="BH164" s="196">
        <f t="shared" si="47"/>
        <v>0</v>
      </c>
      <c r="BI164" s="196">
        <f t="shared" si="48"/>
        <v>0</v>
      </c>
      <c r="BJ164" s="100" t="s">
        <v>22</v>
      </c>
      <c r="BK164" s="196">
        <f t="shared" si="49"/>
        <v>0</v>
      </c>
      <c r="BL164" s="100" t="s">
        <v>280</v>
      </c>
      <c r="BM164" s="100" t="s">
        <v>377</v>
      </c>
    </row>
    <row r="165" spans="2:65" s="110" customFormat="1" ht="22.5" customHeight="1">
      <c r="B165" s="111"/>
      <c r="C165" s="188" t="s">
        <v>453</v>
      </c>
      <c r="D165" s="188" t="s">
        <v>156</v>
      </c>
      <c r="E165" s="189" t="s">
        <v>1617</v>
      </c>
      <c r="F165" s="316" t="s">
        <v>1618</v>
      </c>
      <c r="G165" s="316"/>
      <c r="H165" s="316"/>
      <c r="I165" s="316"/>
      <c r="J165" s="190" t="s">
        <v>1278</v>
      </c>
      <c r="K165" s="191">
        <v>28</v>
      </c>
      <c r="L165" s="317"/>
      <c r="M165" s="317"/>
      <c r="N165" s="318">
        <f t="shared" si="40"/>
        <v>0</v>
      </c>
      <c r="O165" s="318"/>
      <c r="P165" s="318"/>
      <c r="Q165" s="318"/>
      <c r="R165" s="115"/>
      <c r="T165" s="192" t="s">
        <v>5</v>
      </c>
      <c r="U165" s="193" t="s">
        <v>41</v>
      </c>
      <c r="V165" s="194">
        <v>0</v>
      </c>
      <c r="W165" s="194">
        <f t="shared" si="41"/>
        <v>0</v>
      </c>
      <c r="X165" s="194">
        <v>0</v>
      </c>
      <c r="Y165" s="194">
        <f t="shared" si="42"/>
        <v>0</v>
      </c>
      <c r="Z165" s="194">
        <v>0</v>
      </c>
      <c r="AA165" s="195">
        <f t="shared" si="43"/>
        <v>0</v>
      </c>
      <c r="AR165" s="100" t="s">
        <v>280</v>
      </c>
      <c r="AT165" s="100" t="s">
        <v>156</v>
      </c>
      <c r="AU165" s="100" t="s">
        <v>124</v>
      </c>
      <c r="AY165" s="100" t="s">
        <v>155</v>
      </c>
      <c r="BE165" s="196">
        <f t="shared" si="44"/>
        <v>0</v>
      </c>
      <c r="BF165" s="196">
        <f t="shared" si="45"/>
        <v>0</v>
      </c>
      <c r="BG165" s="196">
        <f t="shared" si="46"/>
        <v>0</v>
      </c>
      <c r="BH165" s="196">
        <f t="shared" si="47"/>
        <v>0</v>
      </c>
      <c r="BI165" s="196">
        <f t="shared" si="48"/>
        <v>0</v>
      </c>
      <c r="BJ165" s="100" t="s">
        <v>22</v>
      </c>
      <c r="BK165" s="196">
        <f t="shared" si="49"/>
        <v>0</v>
      </c>
      <c r="BL165" s="100" t="s">
        <v>280</v>
      </c>
      <c r="BM165" s="100" t="s">
        <v>388</v>
      </c>
    </row>
    <row r="166" spans="2:65" s="110" customFormat="1" ht="31.5" customHeight="1">
      <c r="B166" s="111"/>
      <c r="C166" s="188" t="s">
        <v>457</v>
      </c>
      <c r="D166" s="188" t="s">
        <v>156</v>
      </c>
      <c r="E166" s="189" t="s">
        <v>1619</v>
      </c>
      <c r="F166" s="316" t="s">
        <v>1620</v>
      </c>
      <c r="G166" s="316"/>
      <c r="H166" s="316"/>
      <c r="I166" s="316"/>
      <c r="J166" s="190" t="s">
        <v>1278</v>
      </c>
      <c r="K166" s="191">
        <v>94</v>
      </c>
      <c r="L166" s="317"/>
      <c r="M166" s="317"/>
      <c r="N166" s="318">
        <f t="shared" si="40"/>
        <v>0</v>
      </c>
      <c r="O166" s="318"/>
      <c r="P166" s="318"/>
      <c r="Q166" s="318"/>
      <c r="R166" s="115"/>
      <c r="T166" s="192" t="s">
        <v>5</v>
      </c>
      <c r="U166" s="193" t="s">
        <v>41</v>
      </c>
      <c r="V166" s="194">
        <v>0</v>
      </c>
      <c r="W166" s="194">
        <f t="shared" si="41"/>
        <v>0</v>
      </c>
      <c r="X166" s="194">
        <v>0</v>
      </c>
      <c r="Y166" s="194">
        <f t="shared" si="42"/>
        <v>0</v>
      </c>
      <c r="Z166" s="194">
        <v>0</v>
      </c>
      <c r="AA166" s="195">
        <f t="shared" si="43"/>
        <v>0</v>
      </c>
      <c r="AR166" s="100" t="s">
        <v>280</v>
      </c>
      <c r="AT166" s="100" t="s">
        <v>156</v>
      </c>
      <c r="AU166" s="100" t="s">
        <v>124</v>
      </c>
      <c r="AY166" s="100" t="s">
        <v>155</v>
      </c>
      <c r="BE166" s="196">
        <f t="shared" si="44"/>
        <v>0</v>
      </c>
      <c r="BF166" s="196">
        <f t="shared" si="45"/>
        <v>0</v>
      </c>
      <c r="BG166" s="196">
        <f t="shared" si="46"/>
        <v>0</v>
      </c>
      <c r="BH166" s="196">
        <f t="shared" si="47"/>
        <v>0</v>
      </c>
      <c r="BI166" s="196">
        <f t="shared" si="48"/>
        <v>0</v>
      </c>
      <c r="BJ166" s="100" t="s">
        <v>22</v>
      </c>
      <c r="BK166" s="196">
        <f t="shared" si="49"/>
        <v>0</v>
      </c>
      <c r="BL166" s="100" t="s">
        <v>280</v>
      </c>
      <c r="BM166" s="100" t="s">
        <v>398</v>
      </c>
    </row>
    <row r="167" spans="2:65" s="110" customFormat="1" ht="22.5" customHeight="1">
      <c r="B167" s="111"/>
      <c r="C167" s="188" t="s">
        <v>462</v>
      </c>
      <c r="D167" s="188" t="s">
        <v>156</v>
      </c>
      <c r="E167" s="189" t="s">
        <v>1621</v>
      </c>
      <c r="F167" s="316" t="s">
        <v>1622</v>
      </c>
      <c r="G167" s="316"/>
      <c r="H167" s="316"/>
      <c r="I167" s="316"/>
      <c r="J167" s="190" t="s">
        <v>1278</v>
      </c>
      <c r="K167" s="191">
        <v>39</v>
      </c>
      <c r="L167" s="317"/>
      <c r="M167" s="317"/>
      <c r="N167" s="318">
        <f t="shared" si="40"/>
        <v>0</v>
      </c>
      <c r="O167" s="318"/>
      <c r="P167" s="318"/>
      <c r="Q167" s="318"/>
      <c r="R167" s="115"/>
      <c r="T167" s="192" t="s">
        <v>5</v>
      </c>
      <c r="U167" s="193" t="s">
        <v>41</v>
      </c>
      <c r="V167" s="194">
        <v>0</v>
      </c>
      <c r="W167" s="194">
        <f t="shared" si="41"/>
        <v>0</v>
      </c>
      <c r="X167" s="194">
        <v>0</v>
      </c>
      <c r="Y167" s="194">
        <f t="shared" si="42"/>
        <v>0</v>
      </c>
      <c r="Z167" s="194">
        <v>0</v>
      </c>
      <c r="AA167" s="195">
        <f t="shared" si="43"/>
        <v>0</v>
      </c>
      <c r="AR167" s="100" t="s">
        <v>280</v>
      </c>
      <c r="AT167" s="100" t="s">
        <v>156</v>
      </c>
      <c r="AU167" s="100" t="s">
        <v>124</v>
      </c>
      <c r="AY167" s="100" t="s">
        <v>155</v>
      </c>
      <c r="BE167" s="196">
        <f t="shared" si="44"/>
        <v>0</v>
      </c>
      <c r="BF167" s="196">
        <f t="shared" si="45"/>
        <v>0</v>
      </c>
      <c r="BG167" s="196">
        <f t="shared" si="46"/>
        <v>0</v>
      </c>
      <c r="BH167" s="196">
        <f t="shared" si="47"/>
        <v>0</v>
      </c>
      <c r="BI167" s="196">
        <f t="shared" si="48"/>
        <v>0</v>
      </c>
      <c r="BJ167" s="100" t="s">
        <v>22</v>
      </c>
      <c r="BK167" s="196">
        <f t="shared" si="49"/>
        <v>0</v>
      </c>
      <c r="BL167" s="100" t="s">
        <v>280</v>
      </c>
      <c r="BM167" s="100" t="s">
        <v>433</v>
      </c>
    </row>
    <row r="168" spans="2:65" s="110" customFormat="1" ht="31.5" customHeight="1">
      <c r="B168" s="111"/>
      <c r="C168" s="188" t="s">
        <v>468</v>
      </c>
      <c r="D168" s="188" t="s">
        <v>156</v>
      </c>
      <c r="E168" s="189" t="s">
        <v>1623</v>
      </c>
      <c r="F168" s="316" t="s">
        <v>1624</v>
      </c>
      <c r="G168" s="316"/>
      <c r="H168" s="316"/>
      <c r="I168" s="316"/>
      <c r="J168" s="190" t="s">
        <v>1278</v>
      </c>
      <c r="K168" s="191">
        <v>19</v>
      </c>
      <c r="L168" s="317"/>
      <c r="M168" s="317"/>
      <c r="N168" s="318">
        <f t="shared" si="40"/>
        <v>0</v>
      </c>
      <c r="O168" s="318"/>
      <c r="P168" s="318"/>
      <c r="Q168" s="318"/>
      <c r="R168" s="115"/>
      <c r="T168" s="192" t="s">
        <v>5</v>
      </c>
      <c r="U168" s="197" t="s">
        <v>41</v>
      </c>
      <c r="V168" s="198">
        <v>0</v>
      </c>
      <c r="W168" s="198">
        <f t="shared" si="41"/>
        <v>0</v>
      </c>
      <c r="X168" s="198">
        <v>0</v>
      </c>
      <c r="Y168" s="198">
        <f t="shared" si="42"/>
        <v>0</v>
      </c>
      <c r="Z168" s="198">
        <v>0</v>
      </c>
      <c r="AA168" s="199">
        <f t="shared" si="43"/>
        <v>0</v>
      </c>
      <c r="AR168" s="100" t="s">
        <v>280</v>
      </c>
      <c r="AT168" s="100" t="s">
        <v>156</v>
      </c>
      <c r="AU168" s="100" t="s">
        <v>124</v>
      </c>
      <c r="AY168" s="100" t="s">
        <v>155</v>
      </c>
      <c r="BE168" s="196">
        <f t="shared" si="44"/>
        <v>0</v>
      </c>
      <c r="BF168" s="196">
        <f t="shared" si="45"/>
        <v>0</v>
      </c>
      <c r="BG168" s="196">
        <f t="shared" si="46"/>
        <v>0</v>
      </c>
      <c r="BH168" s="196">
        <f t="shared" si="47"/>
        <v>0</v>
      </c>
      <c r="BI168" s="196">
        <f t="shared" si="48"/>
        <v>0</v>
      </c>
      <c r="BJ168" s="100" t="s">
        <v>22</v>
      </c>
      <c r="BK168" s="196">
        <f t="shared" si="49"/>
        <v>0</v>
      </c>
      <c r="BL168" s="100" t="s">
        <v>280</v>
      </c>
      <c r="BM168" s="100" t="s">
        <v>443</v>
      </c>
    </row>
    <row r="169" spans="2:18" s="110" customFormat="1" ht="6.95" customHeight="1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40"/>
    </row>
  </sheetData>
  <sheetProtection algorithmName="SHA-512" hashValue="1qjc8Nm/hmYCh3dfnRJdInGf8hzh4bBfaJqfGoK5i/Mr++kUhL+KZUbnpir/vECSJl1JgoBXHDQ1/kDL0VH01A==" saltValue="RQXCEjw9epsP3EwVCx/C7A==" spinCount="100000" sheet="1" objects="1" scenarios="1"/>
  <mergeCells count="19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H1:K1"/>
    <mergeCell ref="S2:AC2"/>
    <mergeCell ref="F168:I168"/>
    <mergeCell ref="L168:M168"/>
    <mergeCell ref="N168:Q168"/>
    <mergeCell ref="N117:Q117"/>
    <mergeCell ref="N118:Q118"/>
    <mergeCell ref="N119:Q119"/>
    <mergeCell ref="N124:Q124"/>
    <mergeCell ref="N129:Q129"/>
    <mergeCell ref="N136:Q136"/>
    <mergeCell ref="N146:Q146"/>
    <mergeCell ref="N155:Q155"/>
    <mergeCell ref="N162:Q16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 topLeftCell="A1">
      <pane ySplit="1" topLeftCell="A96" activePane="bottomLeft" state="frozen"/>
      <selection pane="topLeft" activeCell="AD133" sqref="AD133"/>
      <selection pane="bottomLeft" activeCell="C101" sqref="C101:Q101"/>
    </sheetView>
  </sheetViews>
  <sheetFormatPr defaultColWidth="9.33203125" defaultRowHeight="13.5"/>
  <cols>
    <col min="1" max="1" width="8.33203125" style="98" customWidth="1"/>
    <col min="2" max="2" width="1.66796875" style="98" customWidth="1"/>
    <col min="3" max="3" width="4.16015625" style="98" customWidth="1"/>
    <col min="4" max="4" width="4.33203125" style="98" customWidth="1"/>
    <col min="5" max="5" width="17.16015625" style="98" customWidth="1"/>
    <col min="6" max="7" width="11.16015625" style="98" customWidth="1"/>
    <col min="8" max="8" width="12.5" style="98" customWidth="1"/>
    <col min="9" max="9" width="7" style="98" customWidth="1"/>
    <col min="10" max="10" width="5.16015625" style="98" customWidth="1"/>
    <col min="11" max="11" width="11.5" style="98" customWidth="1"/>
    <col min="12" max="12" width="12" style="98" customWidth="1"/>
    <col min="13" max="14" width="6" style="98" customWidth="1"/>
    <col min="15" max="15" width="2" style="98" customWidth="1"/>
    <col min="16" max="16" width="12.5" style="98" customWidth="1"/>
    <col min="17" max="17" width="4.16015625" style="98" customWidth="1"/>
    <col min="18" max="18" width="1.66796875" style="98" customWidth="1"/>
    <col min="19" max="19" width="8.16015625" style="98" customWidth="1"/>
    <col min="20" max="20" width="29.66015625" style="98" hidden="1" customWidth="1"/>
    <col min="21" max="21" width="16.33203125" style="98" hidden="1" customWidth="1"/>
    <col min="22" max="22" width="12.33203125" style="98" hidden="1" customWidth="1"/>
    <col min="23" max="23" width="16.33203125" style="98" hidden="1" customWidth="1"/>
    <col min="24" max="24" width="12.16015625" style="98" hidden="1" customWidth="1"/>
    <col min="25" max="25" width="15" style="98" hidden="1" customWidth="1"/>
    <col min="26" max="26" width="11" style="98" hidden="1" customWidth="1"/>
    <col min="27" max="27" width="15" style="98" hidden="1" customWidth="1"/>
    <col min="28" max="28" width="16.33203125" style="98" hidden="1" customWidth="1"/>
    <col min="29" max="29" width="11" style="98" customWidth="1"/>
    <col min="30" max="30" width="15" style="98" customWidth="1"/>
    <col min="31" max="31" width="16.33203125" style="98" customWidth="1"/>
    <col min="32" max="43" width="9.33203125" style="98" customWidth="1"/>
    <col min="44" max="65" width="9.33203125" style="98" hidden="1" customWidth="1"/>
    <col min="66" max="16384" width="9.33203125" style="98" customWidth="1"/>
  </cols>
  <sheetData>
    <row r="1" spans="1:66" ht="21.75" customHeight="1">
      <c r="A1" s="82"/>
      <c r="B1" s="7"/>
      <c r="C1" s="7"/>
      <c r="D1" s="8" t="s">
        <v>1</v>
      </c>
      <c r="E1" s="7"/>
      <c r="F1" s="9" t="s">
        <v>119</v>
      </c>
      <c r="G1" s="9"/>
      <c r="H1" s="293" t="s">
        <v>120</v>
      </c>
      <c r="I1" s="293"/>
      <c r="J1" s="293"/>
      <c r="K1" s="293"/>
      <c r="L1" s="9" t="s">
        <v>121</v>
      </c>
      <c r="M1" s="7"/>
      <c r="N1" s="7"/>
      <c r="O1" s="8" t="s">
        <v>122</v>
      </c>
      <c r="P1" s="7"/>
      <c r="Q1" s="7"/>
      <c r="R1" s="7"/>
      <c r="S1" s="9" t="s">
        <v>123</v>
      </c>
      <c r="T1" s="9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3:46" ht="36.95" customHeight="1">
      <c r="C2" s="333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94" t="s">
        <v>8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T2" s="100" t="s">
        <v>105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AT3" s="100" t="s">
        <v>124</v>
      </c>
    </row>
    <row r="4" spans="2:46" ht="36.95" customHeight="1">
      <c r="B4" s="104"/>
      <c r="C4" s="307" t="s">
        <v>125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05"/>
      <c r="T4" s="106" t="s">
        <v>13</v>
      </c>
      <c r="AT4" s="100" t="s">
        <v>6</v>
      </c>
    </row>
    <row r="5" spans="2:18" ht="6.95" customHeight="1">
      <c r="B5" s="10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5"/>
    </row>
    <row r="6" spans="2:18" ht="25.35" customHeight="1">
      <c r="B6" s="104"/>
      <c r="C6" s="107"/>
      <c r="D6" s="108" t="s">
        <v>17</v>
      </c>
      <c r="E6" s="107"/>
      <c r="F6" s="309" t="str">
        <f>'Rekapitulace stavby'!K6</f>
        <v>Stavební úpravy v 3. NP a nástavba 4. NP v objektu VŠE - Centrum aplikovaného výzkumu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107"/>
      <c r="R6" s="105"/>
    </row>
    <row r="7" spans="2:18" s="110" customFormat="1" ht="32.85" customHeight="1">
      <c r="B7" s="111"/>
      <c r="C7" s="112"/>
      <c r="D7" s="113" t="s">
        <v>126</v>
      </c>
      <c r="E7" s="112"/>
      <c r="F7" s="335" t="s">
        <v>1625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112"/>
      <c r="R7" s="115"/>
    </row>
    <row r="8" spans="2:18" s="110" customFormat="1" ht="14.45" customHeight="1">
      <c r="B8" s="111"/>
      <c r="C8" s="112"/>
      <c r="D8" s="108" t="s">
        <v>20</v>
      </c>
      <c r="E8" s="112"/>
      <c r="F8" s="116" t="s">
        <v>5</v>
      </c>
      <c r="G8" s="112"/>
      <c r="H8" s="112"/>
      <c r="I8" s="112"/>
      <c r="J8" s="112"/>
      <c r="K8" s="112"/>
      <c r="L8" s="112"/>
      <c r="M8" s="108" t="s">
        <v>21</v>
      </c>
      <c r="N8" s="112"/>
      <c r="O8" s="116" t="s">
        <v>5</v>
      </c>
      <c r="P8" s="112"/>
      <c r="Q8" s="112"/>
      <c r="R8" s="115"/>
    </row>
    <row r="9" spans="2:18" s="110" customFormat="1" ht="14.45" customHeight="1">
      <c r="B9" s="111"/>
      <c r="C9" s="112"/>
      <c r="D9" s="108" t="s">
        <v>23</v>
      </c>
      <c r="E9" s="112"/>
      <c r="F9" s="116" t="s">
        <v>30</v>
      </c>
      <c r="G9" s="112"/>
      <c r="H9" s="112"/>
      <c r="I9" s="112"/>
      <c r="J9" s="112"/>
      <c r="K9" s="112"/>
      <c r="L9" s="112"/>
      <c r="M9" s="108" t="s">
        <v>25</v>
      </c>
      <c r="N9" s="112"/>
      <c r="O9" s="312">
        <f>'Rekapitulace stavby'!AN8</f>
        <v>42962</v>
      </c>
      <c r="P9" s="312"/>
      <c r="Q9" s="112"/>
      <c r="R9" s="115"/>
    </row>
    <row r="10" spans="2:18" s="110" customFormat="1" ht="10.9" customHeigh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2:18" s="110" customFormat="1" ht="14.45" customHeight="1">
      <c r="B11" s="111"/>
      <c r="C11" s="112"/>
      <c r="D11" s="108" t="s">
        <v>28</v>
      </c>
      <c r="E11" s="112"/>
      <c r="F11" s="112"/>
      <c r="G11" s="112"/>
      <c r="H11" s="112"/>
      <c r="I11" s="112"/>
      <c r="J11" s="112"/>
      <c r="K11" s="112"/>
      <c r="L11" s="112"/>
      <c r="M11" s="108" t="s">
        <v>29</v>
      </c>
      <c r="N11" s="112"/>
      <c r="O11" s="302" t="str">
        <f>IF('Rekapitulace stavby'!AN10="","",'Rekapitulace stavby'!AN10)</f>
        <v/>
      </c>
      <c r="P11" s="302"/>
      <c r="Q11" s="112"/>
      <c r="R11" s="115"/>
    </row>
    <row r="12" spans="2:18" s="110" customFormat="1" ht="18" customHeight="1">
      <c r="B12" s="111"/>
      <c r="C12" s="112"/>
      <c r="D12" s="112"/>
      <c r="E12" s="116" t="str">
        <f>IF('Rekapitulace stavby'!E11="","",'Rekapitulace stavby'!E11)</f>
        <v xml:space="preserve"> </v>
      </c>
      <c r="F12" s="112"/>
      <c r="G12" s="112"/>
      <c r="H12" s="112"/>
      <c r="I12" s="112"/>
      <c r="J12" s="112"/>
      <c r="K12" s="112"/>
      <c r="L12" s="112"/>
      <c r="M12" s="108" t="s">
        <v>31</v>
      </c>
      <c r="N12" s="112"/>
      <c r="O12" s="302" t="str">
        <f>IF('Rekapitulace stavby'!AN11="","",'Rekapitulace stavby'!AN11)</f>
        <v/>
      </c>
      <c r="P12" s="302"/>
      <c r="Q12" s="112"/>
      <c r="R12" s="115"/>
    </row>
    <row r="13" spans="2:18" s="110" customFormat="1" ht="6.9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5"/>
    </row>
    <row r="14" spans="2:18" s="110" customFormat="1" ht="14.45" customHeight="1">
      <c r="B14" s="111"/>
      <c r="C14" s="112"/>
      <c r="D14" s="108" t="s">
        <v>32</v>
      </c>
      <c r="E14" s="112"/>
      <c r="F14" s="112"/>
      <c r="G14" s="112"/>
      <c r="H14" s="112"/>
      <c r="I14" s="112"/>
      <c r="J14" s="112"/>
      <c r="K14" s="112"/>
      <c r="L14" s="112"/>
      <c r="M14" s="108" t="s">
        <v>29</v>
      </c>
      <c r="N14" s="112"/>
      <c r="O14" s="302" t="str">
        <f>IF('Rekapitulace stavby'!AN13="","",'Rekapitulace stavby'!AN13)</f>
        <v/>
      </c>
      <c r="P14" s="302"/>
      <c r="Q14" s="112"/>
      <c r="R14" s="115"/>
    </row>
    <row r="15" spans="2:18" s="110" customFormat="1" ht="18" customHeight="1">
      <c r="B15" s="111"/>
      <c r="C15" s="112"/>
      <c r="D15" s="112"/>
      <c r="E15" s="116" t="str">
        <f>IF('Rekapitulace stavby'!E14="","",'Rekapitulace stavby'!E14)</f>
        <v xml:space="preserve"> </v>
      </c>
      <c r="F15" s="112"/>
      <c r="G15" s="112"/>
      <c r="H15" s="112"/>
      <c r="I15" s="112"/>
      <c r="J15" s="112"/>
      <c r="K15" s="112"/>
      <c r="L15" s="112"/>
      <c r="M15" s="108" t="s">
        <v>31</v>
      </c>
      <c r="N15" s="112"/>
      <c r="O15" s="302" t="str">
        <f>IF('Rekapitulace stavby'!AN14="","",'Rekapitulace stavby'!AN14)</f>
        <v/>
      </c>
      <c r="P15" s="302"/>
      <c r="Q15" s="112"/>
      <c r="R15" s="115"/>
    </row>
    <row r="16" spans="2:18" s="110" customFormat="1" ht="6.9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2:18" s="110" customFormat="1" ht="14.45" customHeight="1">
      <c r="B17" s="111"/>
      <c r="C17" s="112"/>
      <c r="D17" s="108" t="s">
        <v>33</v>
      </c>
      <c r="E17" s="112"/>
      <c r="F17" s="112"/>
      <c r="G17" s="112"/>
      <c r="H17" s="112"/>
      <c r="I17" s="112"/>
      <c r="J17" s="112"/>
      <c r="K17" s="112"/>
      <c r="L17" s="112"/>
      <c r="M17" s="108" t="s">
        <v>29</v>
      </c>
      <c r="N17" s="112"/>
      <c r="O17" s="302" t="str">
        <f>IF('Rekapitulace stavby'!AN16="","",'Rekapitulace stavby'!AN16)</f>
        <v/>
      </c>
      <c r="P17" s="302"/>
      <c r="Q17" s="112"/>
      <c r="R17" s="115"/>
    </row>
    <row r="18" spans="2:18" s="110" customFormat="1" ht="18" customHeight="1">
      <c r="B18" s="111"/>
      <c r="C18" s="112"/>
      <c r="D18" s="112"/>
      <c r="E18" s="116" t="str">
        <f>IF('Rekapitulace stavby'!E17="","",'Rekapitulace stavby'!E17)</f>
        <v xml:space="preserve"> </v>
      </c>
      <c r="F18" s="112"/>
      <c r="G18" s="112"/>
      <c r="H18" s="112"/>
      <c r="I18" s="112"/>
      <c r="J18" s="112"/>
      <c r="K18" s="112"/>
      <c r="L18" s="112"/>
      <c r="M18" s="108" t="s">
        <v>31</v>
      </c>
      <c r="N18" s="112"/>
      <c r="O18" s="302" t="str">
        <f>IF('Rekapitulace stavby'!AN17="","",'Rekapitulace stavby'!AN17)</f>
        <v/>
      </c>
      <c r="P18" s="302"/>
      <c r="Q18" s="112"/>
      <c r="R18" s="115"/>
    </row>
    <row r="19" spans="2:18" s="110" customFormat="1" ht="6.9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5"/>
    </row>
    <row r="20" spans="2:18" s="110" customFormat="1" ht="14.45" customHeight="1">
      <c r="B20" s="111"/>
      <c r="C20" s="112"/>
      <c r="D20" s="108" t="s">
        <v>35</v>
      </c>
      <c r="E20" s="112"/>
      <c r="F20" s="112"/>
      <c r="G20" s="112"/>
      <c r="H20" s="112"/>
      <c r="I20" s="112"/>
      <c r="J20" s="112"/>
      <c r="K20" s="112"/>
      <c r="L20" s="112"/>
      <c r="M20" s="108" t="s">
        <v>29</v>
      </c>
      <c r="N20" s="112"/>
      <c r="O20" s="302" t="str">
        <f>IF('Rekapitulace stavby'!AN19="","",'Rekapitulace stavby'!AN19)</f>
        <v/>
      </c>
      <c r="P20" s="302"/>
      <c r="Q20" s="112"/>
      <c r="R20" s="115"/>
    </row>
    <row r="21" spans="2:18" s="110" customFormat="1" ht="18" customHeight="1">
      <c r="B21" s="111"/>
      <c r="C21" s="112"/>
      <c r="D21" s="112"/>
      <c r="E21" s="116" t="str">
        <f>IF('Rekapitulace stavby'!E20="","",'Rekapitulace stavby'!E20)</f>
        <v xml:space="preserve"> </v>
      </c>
      <c r="F21" s="112"/>
      <c r="G21" s="112"/>
      <c r="H21" s="112"/>
      <c r="I21" s="112"/>
      <c r="J21" s="112"/>
      <c r="K21" s="112"/>
      <c r="L21" s="112"/>
      <c r="M21" s="108" t="s">
        <v>31</v>
      </c>
      <c r="N21" s="112"/>
      <c r="O21" s="302" t="str">
        <f>IF('Rekapitulace stavby'!AN20="","",'Rekapitulace stavby'!AN20)</f>
        <v/>
      </c>
      <c r="P21" s="302"/>
      <c r="Q21" s="112"/>
      <c r="R21" s="115"/>
    </row>
    <row r="22" spans="2:18" s="110" customFormat="1" ht="6.95" customHeight="1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5"/>
    </row>
    <row r="23" spans="2:18" s="110" customFormat="1" ht="14.45" customHeight="1">
      <c r="B23" s="111"/>
      <c r="C23" s="112"/>
      <c r="D23" s="108" t="s">
        <v>36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</row>
    <row r="24" spans="2:18" s="110" customFormat="1" ht="22.5" customHeight="1">
      <c r="B24" s="111"/>
      <c r="C24" s="112"/>
      <c r="D24" s="112"/>
      <c r="E24" s="332" t="s">
        <v>5</v>
      </c>
      <c r="F24" s="332"/>
      <c r="G24" s="332"/>
      <c r="H24" s="332"/>
      <c r="I24" s="332"/>
      <c r="J24" s="332"/>
      <c r="K24" s="332"/>
      <c r="L24" s="332"/>
      <c r="M24" s="112"/>
      <c r="N24" s="112"/>
      <c r="O24" s="112"/>
      <c r="P24" s="112"/>
      <c r="Q24" s="112"/>
      <c r="R24" s="115"/>
    </row>
    <row r="25" spans="2:18" s="110" customFormat="1" ht="6.95" customHeight="1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2:18" s="110" customFormat="1" ht="6.95" customHeight="1">
      <c r="B26" s="111"/>
      <c r="C26" s="112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2"/>
      <c r="R26" s="115"/>
    </row>
    <row r="27" spans="2:18" s="110" customFormat="1" ht="14.45" customHeight="1">
      <c r="B27" s="111"/>
      <c r="C27" s="112"/>
      <c r="D27" s="119" t="s">
        <v>128</v>
      </c>
      <c r="E27" s="112"/>
      <c r="F27" s="112"/>
      <c r="G27" s="112"/>
      <c r="H27" s="112"/>
      <c r="I27" s="112"/>
      <c r="J27" s="112"/>
      <c r="K27" s="112"/>
      <c r="L27" s="112"/>
      <c r="M27" s="330">
        <f>N88</f>
        <v>0</v>
      </c>
      <c r="N27" s="330"/>
      <c r="O27" s="330"/>
      <c r="P27" s="330"/>
      <c r="Q27" s="112"/>
      <c r="R27" s="115"/>
    </row>
    <row r="28" spans="2:18" s="110" customFormat="1" ht="14.45" customHeight="1">
      <c r="B28" s="111"/>
      <c r="C28" s="112"/>
      <c r="D28" s="120" t="s">
        <v>129</v>
      </c>
      <c r="E28" s="112"/>
      <c r="F28" s="112"/>
      <c r="G28" s="112"/>
      <c r="H28" s="112"/>
      <c r="I28" s="112"/>
      <c r="J28" s="112"/>
      <c r="K28" s="112"/>
      <c r="L28" s="112"/>
      <c r="M28" s="330">
        <f>N93</f>
        <v>0</v>
      </c>
      <c r="N28" s="330"/>
      <c r="O28" s="330"/>
      <c r="P28" s="330"/>
      <c r="Q28" s="112"/>
      <c r="R28" s="115"/>
    </row>
    <row r="29" spans="2:18" s="110" customFormat="1" ht="6.95" customHeigh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</row>
    <row r="30" spans="2:18" s="110" customFormat="1" ht="25.35" customHeight="1">
      <c r="B30" s="111"/>
      <c r="C30" s="112"/>
      <c r="D30" s="121" t="s">
        <v>39</v>
      </c>
      <c r="E30" s="112"/>
      <c r="F30" s="112"/>
      <c r="G30" s="112"/>
      <c r="H30" s="112"/>
      <c r="I30" s="112"/>
      <c r="J30" s="112"/>
      <c r="K30" s="112"/>
      <c r="L30" s="112"/>
      <c r="M30" s="331">
        <f>ROUND(M27+M28,2)</f>
        <v>0</v>
      </c>
      <c r="N30" s="308"/>
      <c r="O30" s="308"/>
      <c r="P30" s="308"/>
      <c r="Q30" s="112"/>
      <c r="R30" s="115"/>
    </row>
    <row r="31" spans="2:18" s="110" customFormat="1" ht="6.95" customHeight="1">
      <c r="B31" s="111"/>
      <c r="C31" s="11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2"/>
      <c r="R31" s="115"/>
    </row>
    <row r="32" spans="2:18" s="110" customFormat="1" ht="14.45" customHeight="1">
      <c r="B32" s="111"/>
      <c r="C32" s="112"/>
      <c r="D32" s="122" t="s">
        <v>40</v>
      </c>
      <c r="E32" s="122" t="s">
        <v>41</v>
      </c>
      <c r="F32" s="123">
        <v>0.21</v>
      </c>
      <c r="G32" s="124" t="s">
        <v>42</v>
      </c>
      <c r="H32" s="329">
        <f>ROUND((SUM(BE93:BE94)+SUM(BE112:BE148)),2)</f>
        <v>0</v>
      </c>
      <c r="I32" s="308"/>
      <c r="J32" s="308"/>
      <c r="K32" s="112"/>
      <c r="L32" s="112"/>
      <c r="M32" s="329">
        <f>ROUND(ROUND((SUM(BE93:BE94)+SUM(BE112:BE148)),2)*F32,2)</f>
        <v>0</v>
      </c>
      <c r="N32" s="308"/>
      <c r="O32" s="308"/>
      <c r="P32" s="308"/>
      <c r="Q32" s="112"/>
      <c r="R32" s="115"/>
    </row>
    <row r="33" spans="2:18" s="110" customFormat="1" ht="14.45" customHeight="1">
      <c r="B33" s="111"/>
      <c r="C33" s="112"/>
      <c r="D33" s="112"/>
      <c r="E33" s="122" t="s">
        <v>43</v>
      </c>
      <c r="F33" s="123">
        <v>0.15</v>
      </c>
      <c r="G33" s="124" t="s">
        <v>42</v>
      </c>
      <c r="H33" s="329">
        <f>ROUND((SUM(BF93:BF94)+SUM(BF112:BF148)),2)</f>
        <v>0</v>
      </c>
      <c r="I33" s="308"/>
      <c r="J33" s="308"/>
      <c r="K33" s="112"/>
      <c r="L33" s="112"/>
      <c r="M33" s="329">
        <f>ROUND(ROUND((SUM(BF93:BF94)+SUM(BF112:BF148)),2)*F33,2)</f>
        <v>0</v>
      </c>
      <c r="N33" s="308"/>
      <c r="O33" s="308"/>
      <c r="P33" s="308"/>
      <c r="Q33" s="112"/>
      <c r="R33" s="115"/>
    </row>
    <row r="34" spans="2:18" s="110" customFormat="1" ht="14.45" customHeight="1" hidden="1">
      <c r="B34" s="111"/>
      <c r="C34" s="112"/>
      <c r="D34" s="112"/>
      <c r="E34" s="122" t="s">
        <v>44</v>
      </c>
      <c r="F34" s="123">
        <v>0.21</v>
      </c>
      <c r="G34" s="124" t="s">
        <v>42</v>
      </c>
      <c r="H34" s="329">
        <f>ROUND((SUM(BG93:BG94)+SUM(BG112:BG148)),2)</f>
        <v>0</v>
      </c>
      <c r="I34" s="308"/>
      <c r="J34" s="308"/>
      <c r="K34" s="112"/>
      <c r="L34" s="112"/>
      <c r="M34" s="329">
        <v>0</v>
      </c>
      <c r="N34" s="308"/>
      <c r="O34" s="308"/>
      <c r="P34" s="308"/>
      <c r="Q34" s="112"/>
      <c r="R34" s="115"/>
    </row>
    <row r="35" spans="2:18" s="110" customFormat="1" ht="14.45" customHeight="1" hidden="1">
      <c r="B35" s="111"/>
      <c r="C35" s="112"/>
      <c r="D35" s="112"/>
      <c r="E35" s="122" t="s">
        <v>45</v>
      </c>
      <c r="F35" s="123">
        <v>0.15</v>
      </c>
      <c r="G35" s="124" t="s">
        <v>42</v>
      </c>
      <c r="H35" s="329">
        <f>ROUND((SUM(BH93:BH94)+SUM(BH112:BH148)),2)</f>
        <v>0</v>
      </c>
      <c r="I35" s="308"/>
      <c r="J35" s="308"/>
      <c r="K35" s="112"/>
      <c r="L35" s="112"/>
      <c r="M35" s="329">
        <v>0</v>
      </c>
      <c r="N35" s="308"/>
      <c r="O35" s="308"/>
      <c r="P35" s="308"/>
      <c r="Q35" s="112"/>
      <c r="R35" s="115"/>
    </row>
    <row r="36" spans="2:18" s="110" customFormat="1" ht="14.45" customHeight="1" hidden="1">
      <c r="B36" s="111"/>
      <c r="C36" s="112"/>
      <c r="D36" s="112"/>
      <c r="E36" s="122" t="s">
        <v>46</v>
      </c>
      <c r="F36" s="123">
        <v>0</v>
      </c>
      <c r="G36" s="124" t="s">
        <v>42</v>
      </c>
      <c r="H36" s="329">
        <f>ROUND((SUM(BI93:BI94)+SUM(BI112:BI148)),2)</f>
        <v>0</v>
      </c>
      <c r="I36" s="308"/>
      <c r="J36" s="308"/>
      <c r="K36" s="112"/>
      <c r="L36" s="112"/>
      <c r="M36" s="329">
        <v>0</v>
      </c>
      <c r="N36" s="308"/>
      <c r="O36" s="308"/>
      <c r="P36" s="308"/>
      <c r="Q36" s="112"/>
      <c r="R36" s="115"/>
    </row>
    <row r="37" spans="2:18" s="110" customFormat="1" ht="6.95" customHeigh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5"/>
    </row>
    <row r="38" spans="2:18" s="110" customFormat="1" ht="25.35" customHeight="1">
      <c r="B38" s="111"/>
      <c r="C38" s="125"/>
      <c r="D38" s="126" t="s">
        <v>47</v>
      </c>
      <c r="E38" s="127"/>
      <c r="F38" s="127"/>
      <c r="G38" s="128" t="s">
        <v>48</v>
      </c>
      <c r="H38" s="129" t="s">
        <v>49</v>
      </c>
      <c r="I38" s="127"/>
      <c r="J38" s="127"/>
      <c r="K38" s="127"/>
      <c r="L38" s="326">
        <f>SUM(M30:M36)</f>
        <v>0</v>
      </c>
      <c r="M38" s="326"/>
      <c r="N38" s="326"/>
      <c r="O38" s="326"/>
      <c r="P38" s="327"/>
      <c r="Q38" s="125"/>
      <c r="R38" s="115"/>
    </row>
    <row r="39" spans="2:18" s="110" customFormat="1" ht="14.45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5"/>
    </row>
    <row r="40" spans="2:18" s="110" customFormat="1" ht="14.45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5"/>
    </row>
    <row r="41" spans="2:18" ht="13.5">
      <c r="B41" s="10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5"/>
    </row>
    <row r="42" spans="2:18" ht="13.5">
      <c r="B42" s="10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5"/>
    </row>
    <row r="43" spans="2:18" ht="13.5">
      <c r="B43" s="10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5"/>
    </row>
    <row r="44" spans="2:18" ht="13.5">
      <c r="B44" s="10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5"/>
    </row>
    <row r="45" spans="2:18" ht="13.5"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5"/>
    </row>
    <row r="46" spans="2:18" ht="13.5"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5"/>
    </row>
    <row r="47" spans="2:18" ht="13.5">
      <c r="B47" s="104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5"/>
    </row>
    <row r="48" spans="2:18" ht="13.5">
      <c r="B48" s="10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5"/>
    </row>
    <row r="49" spans="2:18" ht="13.5">
      <c r="B49" s="10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5"/>
    </row>
    <row r="50" spans="2:18" s="110" customFormat="1" ht="15">
      <c r="B50" s="111"/>
      <c r="C50" s="112"/>
      <c r="D50" s="130" t="s">
        <v>50</v>
      </c>
      <c r="E50" s="118"/>
      <c r="F50" s="118"/>
      <c r="G50" s="118"/>
      <c r="H50" s="131"/>
      <c r="I50" s="112"/>
      <c r="J50" s="130" t="s">
        <v>51</v>
      </c>
      <c r="K50" s="118"/>
      <c r="L50" s="118"/>
      <c r="M50" s="118"/>
      <c r="N50" s="118"/>
      <c r="O50" s="118"/>
      <c r="P50" s="131"/>
      <c r="Q50" s="112"/>
      <c r="R50" s="115"/>
    </row>
    <row r="51" spans="2:18" ht="13.5">
      <c r="B51" s="104"/>
      <c r="C51" s="107"/>
      <c r="D51" s="132"/>
      <c r="E51" s="107"/>
      <c r="F51" s="107"/>
      <c r="G51" s="107"/>
      <c r="H51" s="133"/>
      <c r="I51" s="107"/>
      <c r="J51" s="132"/>
      <c r="K51" s="107"/>
      <c r="L51" s="107"/>
      <c r="M51" s="107"/>
      <c r="N51" s="107"/>
      <c r="O51" s="107"/>
      <c r="P51" s="133"/>
      <c r="Q51" s="107"/>
      <c r="R51" s="105"/>
    </row>
    <row r="52" spans="2:18" ht="13.5">
      <c r="B52" s="104"/>
      <c r="C52" s="107"/>
      <c r="D52" s="132"/>
      <c r="E52" s="107"/>
      <c r="F52" s="107"/>
      <c r="G52" s="107"/>
      <c r="H52" s="133"/>
      <c r="I52" s="107"/>
      <c r="J52" s="132"/>
      <c r="K52" s="107"/>
      <c r="L52" s="107"/>
      <c r="M52" s="107"/>
      <c r="N52" s="107"/>
      <c r="O52" s="107"/>
      <c r="P52" s="133"/>
      <c r="Q52" s="107"/>
      <c r="R52" s="105"/>
    </row>
    <row r="53" spans="2:18" ht="13.5">
      <c r="B53" s="104"/>
      <c r="C53" s="107"/>
      <c r="D53" s="132"/>
      <c r="E53" s="107"/>
      <c r="F53" s="107"/>
      <c r="G53" s="107"/>
      <c r="H53" s="133"/>
      <c r="I53" s="107"/>
      <c r="J53" s="132"/>
      <c r="K53" s="107"/>
      <c r="L53" s="107"/>
      <c r="M53" s="107"/>
      <c r="N53" s="107"/>
      <c r="O53" s="107"/>
      <c r="P53" s="133"/>
      <c r="Q53" s="107"/>
      <c r="R53" s="105"/>
    </row>
    <row r="54" spans="2:18" ht="13.5">
      <c r="B54" s="104"/>
      <c r="C54" s="107"/>
      <c r="D54" s="132"/>
      <c r="E54" s="107"/>
      <c r="F54" s="107"/>
      <c r="G54" s="107"/>
      <c r="H54" s="133"/>
      <c r="I54" s="107"/>
      <c r="J54" s="132"/>
      <c r="K54" s="107"/>
      <c r="L54" s="107"/>
      <c r="M54" s="107"/>
      <c r="N54" s="107"/>
      <c r="O54" s="107"/>
      <c r="P54" s="133"/>
      <c r="Q54" s="107"/>
      <c r="R54" s="105"/>
    </row>
    <row r="55" spans="2:18" ht="13.5">
      <c r="B55" s="104"/>
      <c r="C55" s="107"/>
      <c r="D55" s="132"/>
      <c r="E55" s="107"/>
      <c r="F55" s="107"/>
      <c r="G55" s="107"/>
      <c r="H55" s="133"/>
      <c r="I55" s="107"/>
      <c r="J55" s="132"/>
      <c r="K55" s="107"/>
      <c r="L55" s="107"/>
      <c r="M55" s="107"/>
      <c r="N55" s="107"/>
      <c r="O55" s="107"/>
      <c r="P55" s="133"/>
      <c r="Q55" s="107"/>
      <c r="R55" s="105"/>
    </row>
    <row r="56" spans="2:18" ht="13.5">
      <c r="B56" s="104"/>
      <c r="C56" s="107"/>
      <c r="D56" s="132"/>
      <c r="E56" s="107"/>
      <c r="F56" s="107"/>
      <c r="G56" s="107"/>
      <c r="H56" s="133"/>
      <c r="I56" s="107"/>
      <c r="J56" s="132"/>
      <c r="K56" s="107"/>
      <c r="L56" s="107"/>
      <c r="M56" s="107"/>
      <c r="N56" s="107"/>
      <c r="O56" s="107"/>
      <c r="P56" s="133"/>
      <c r="Q56" s="107"/>
      <c r="R56" s="105"/>
    </row>
    <row r="57" spans="2:18" ht="13.5">
      <c r="B57" s="104"/>
      <c r="C57" s="107"/>
      <c r="D57" s="132"/>
      <c r="E57" s="107"/>
      <c r="F57" s="107"/>
      <c r="G57" s="107"/>
      <c r="H57" s="133"/>
      <c r="I57" s="107"/>
      <c r="J57" s="132"/>
      <c r="K57" s="107"/>
      <c r="L57" s="107"/>
      <c r="M57" s="107"/>
      <c r="N57" s="107"/>
      <c r="O57" s="107"/>
      <c r="P57" s="133"/>
      <c r="Q57" s="107"/>
      <c r="R57" s="105"/>
    </row>
    <row r="58" spans="2:18" ht="13.5">
      <c r="B58" s="104"/>
      <c r="C58" s="107"/>
      <c r="D58" s="132"/>
      <c r="E58" s="107"/>
      <c r="F58" s="107"/>
      <c r="G58" s="107"/>
      <c r="H58" s="133"/>
      <c r="I58" s="107"/>
      <c r="J58" s="132"/>
      <c r="K58" s="107"/>
      <c r="L58" s="107"/>
      <c r="M58" s="107"/>
      <c r="N58" s="107"/>
      <c r="O58" s="107"/>
      <c r="P58" s="133"/>
      <c r="Q58" s="107"/>
      <c r="R58" s="105"/>
    </row>
    <row r="59" spans="2:18" s="110" customFormat="1" ht="15">
      <c r="B59" s="111"/>
      <c r="C59" s="112"/>
      <c r="D59" s="134" t="s">
        <v>52</v>
      </c>
      <c r="E59" s="135"/>
      <c r="F59" s="135"/>
      <c r="G59" s="136" t="s">
        <v>53</v>
      </c>
      <c r="H59" s="137"/>
      <c r="I59" s="112"/>
      <c r="J59" s="134" t="s">
        <v>52</v>
      </c>
      <c r="K59" s="135"/>
      <c r="L59" s="135"/>
      <c r="M59" s="135"/>
      <c r="N59" s="136" t="s">
        <v>53</v>
      </c>
      <c r="O59" s="135"/>
      <c r="P59" s="137"/>
      <c r="Q59" s="112"/>
      <c r="R59" s="115"/>
    </row>
    <row r="60" spans="2:18" ht="13.5">
      <c r="B60" s="10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5"/>
    </row>
    <row r="61" spans="2:18" s="110" customFormat="1" ht="15">
      <c r="B61" s="111"/>
      <c r="C61" s="112"/>
      <c r="D61" s="130" t="s">
        <v>54</v>
      </c>
      <c r="E61" s="118"/>
      <c r="F61" s="118"/>
      <c r="G61" s="118"/>
      <c r="H61" s="131"/>
      <c r="I61" s="112"/>
      <c r="J61" s="130" t="s">
        <v>55</v>
      </c>
      <c r="K61" s="118"/>
      <c r="L61" s="118"/>
      <c r="M61" s="118"/>
      <c r="N61" s="118"/>
      <c r="O61" s="118"/>
      <c r="P61" s="131"/>
      <c r="Q61" s="112"/>
      <c r="R61" s="115"/>
    </row>
    <row r="62" spans="2:18" ht="13.5">
      <c r="B62" s="104"/>
      <c r="C62" s="107"/>
      <c r="D62" s="132"/>
      <c r="E62" s="107"/>
      <c r="F62" s="107"/>
      <c r="G62" s="107"/>
      <c r="H62" s="133"/>
      <c r="I62" s="107"/>
      <c r="J62" s="132"/>
      <c r="K62" s="107"/>
      <c r="L62" s="107"/>
      <c r="M62" s="107"/>
      <c r="N62" s="107"/>
      <c r="O62" s="107"/>
      <c r="P62" s="133"/>
      <c r="Q62" s="107"/>
      <c r="R62" s="105"/>
    </row>
    <row r="63" spans="2:18" ht="13.5">
      <c r="B63" s="104"/>
      <c r="C63" s="107"/>
      <c r="D63" s="132"/>
      <c r="E63" s="107"/>
      <c r="F63" s="107"/>
      <c r="G63" s="107"/>
      <c r="H63" s="133"/>
      <c r="I63" s="107"/>
      <c r="J63" s="132"/>
      <c r="K63" s="107"/>
      <c r="L63" s="107"/>
      <c r="M63" s="107"/>
      <c r="N63" s="107"/>
      <c r="O63" s="107"/>
      <c r="P63" s="133"/>
      <c r="Q63" s="107"/>
      <c r="R63" s="105"/>
    </row>
    <row r="64" spans="2:18" ht="13.5">
      <c r="B64" s="104"/>
      <c r="C64" s="107"/>
      <c r="D64" s="132"/>
      <c r="E64" s="107"/>
      <c r="F64" s="107"/>
      <c r="G64" s="107"/>
      <c r="H64" s="133"/>
      <c r="I64" s="107"/>
      <c r="J64" s="132"/>
      <c r="K64" s="107"/>
      <c r="L64" s="107"/>
      <c r="M64" s="107"/>
      <c r="N64" s="107"/>
      <c r="O64" s="107"/>
      <c r="P64" s="133"/>
      <c r="Q64" s="107"/>
      <c r="R64" s="105"/>
    </row>
    <row r="65" spans="2:18" ht="13.5">
      <c r="B65" s="104"/>
      <c r="C65" s="107"/>
      <c r="D65" s="132"/>
      <c r="E65" s="107"/>
      <c r="F65" s="107"/>
      <c r="G65" s="107"/>
      <c r="H65" s="133"/>
      <c r="I65" s="107"/>
      <c r="J65" s="132"/>
      <c r="K65" s="107"/>
      <c r="L65" s="107"/>
      <c r="M65" s="107"/>
      <c r="N65" s="107"/>
      <c r="O65" s="107"/>
      <c r="P65" s="133"/>
      <c r="Q65" s="107"/>
      <c r="R65" s="105"/>
    </row>
    <row r="66" spans="2:18" ht="13.5">
      <c r="B66" s="104"/>
      <c r="C66" s="107"/>
      <c r="D66" s="132"/>
      <c r="E66" s="107"/>
      <c r="F66" s="107"/>
      <c r="G66" s="107"/>
      <c r="H66" s="133"/>
      <c r="I66" s="107"/>
      <c r="J66" s="132"/>
      <c r="K66" s="107"/>
      <c r="L66" s="107"/>
      <c r="M66" s="107"/>
      <c r="N66" s="107"/>
      <c r="O66" s="107"/>
      <c r="P66" s="133"/>
      <c r="Q66" s="107"/>
      <c r="R66" s="105"/>
    </row>
    <row r="67" spans="2:18" ht="13.5">
      <c r="B67" s="104"/>
      <c r="C67" s="107"/>
      <c r="D67" s="132"/>
      <c r="E67" s="107"/>
      <c r="F67" s="107"/>
      <c r="G67" s="107"/>
      <c r="H67" s="133"/>
      <c r="I67" s="107"/>
      <c r="J67" s="132"/>
      <c r="K67" s="107"/>
      <c r="L67" s="107"/>
      <c r="M67" s="107"/>
      <c r="N67" s="107"/>
      <c r="O67" s="107"/>
      <c r="P67" s="133"/>
      <c r="Q67" s="107"/>
      <c r="R67" s="105"/>
    </row>
    <row r="68" spans="2:18" ht="13.5">
      <c r="B68" s="104"/>
      <c r="C68" s="107"/>
      <c r="D68" s="132"/>
      <c r="E68" s="107"/>
      <c r="F68" s="107"/>
      <c r="G68" s="107"/>
      <c r="H68" s="133"/>
      <c r="I68" s="107"/>
      <c r="J68" s="132"/>
      <c r="K68" s="107"/>
      <c r="L68" s="107"/>
      <c r="M68" s="107"/>
      <c r="N68" s="107"/>
      <c r="O68" s="107"/>
      <c r="P68" s="133"/>
      <c r="Q68" s="107"/>
      <c r="R68" s="105"/>
    </row>
    <row r="69" spans="2:18" ht="13.5">
      <c r="B69" s="104"/>
      <c r="C69" s="107"/>
      <c r="D69" s="132"/>
      <c r="E69" s="107"/>
      <c r="F69" s="107"/>
      <c r="G69" s="107"/>
      <c r="H69" s="133"/>
      <c r="I69" s="107"/>
      <c r="J69" s="132"/>
      <c r="K69" s="107"/>
      <c r="L69" s="107"/>
      <c r="M69" s="107"/>
      <c r="N69" s="107"/>
      <c r="O69" s="107"/>
      <c r="P69" s="133"/>
      <c r="Q69" s="107"/>
      <c r="R69" s="105"/>
    </row>
    <row r="70" spans="2:18" s="110" customFormat="1" ht="15">
      <c r="B70" s="111"/>
      <c r="C70" s="112"/>
      <c r="D70" s="134" t="s">
        <v>52</v>
      </c>
      <c r="E70" s="135"/>
      <c r="F70" s="135"/>
      <c r="G70" s="136" t="s">
        <v>53</v>
      </c>
      <c r="H70" s="137"/>
      <c r="I70" s="112"/>
      <c r="J70" s="134" t="s">
        <v>52</v>
      </c>
      <c r="K70" s="135"/>
      <c r="L70" s="135"/>
      <c r="M70" s="135"/>
      <c r="N70" s="136" t="s">
        <v>53</v>
      </c>
      <c r="O70" s="135"/>
      <c r="P70" s="137"/>
      <c r="Q70" s="112"/>
      <c r="R70" s="115"/>
    </row>
    <row r="71" spans="2:18" s="110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0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0" customFormat="1" ht="36.95" customHeight="1">
      <c r="B76" s="111"/>
      <c r="C76" s="307" t="s">
        <v>130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115"/>
    </row>
    <row r="77" spans="2:18" s="110" customFormat="1" ht="6.9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5"/>
    </row>
    <row r="78" spans="2:18" s="110" customFormat="1" ht="30" customHeight="1">
      <c r="B78" s="111"/>
      <c r="C78" s="108" t="s">
        <v>17</v>
      </c>
      <c r="D78" s="112"/>
      <c r="E78" s="112"/>
      <c r="F78" s="309" t="str">
        <f>F6</f>
        <v>Stavební úpravy v 3. NP a nástavba 4. NP v objektu VŠE - Centrum aplikovaného výzkumu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112"/>
      <c r="R78" s="115"/>
    </row>
    <row r="79" spans="2:18" s="110" customFormat="1" ht="36.95" customHeight="1">
      <c r="B79" s="111"/>
      <c r="C79" s="144" t="s">
        <v>126</v>
      </c>
      <c r="D79" s="112"/>
      <c r="E79" s="112"/>
      <c r="F79" s="311" t="str">
        <f>F7</f>
        <v>SO 01g - Slaboproud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12"/>
      <c r="R79" s="115"/>
    </row>
    <row r="80" spans="2:18" s="110" customFormat="1" ht="6.95" customHeight="1"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5"/>
    </row>
    <row r="81" spans="2:18" s="110" customFormat="1" ht="18" customHeight="1">
      <c r="B81" s="111"/>
      <c r="C81" s="108" t="s">
        <v>23</v>
      </c>
      <c r="D81" s="112"/>
      <c r="E81" s="112"/>
      <c r="F81" s="116" t="str">
        <f>F9</f>
        <v xml:space="preserve"> </v>
      </c>
      <c r="G81" s="112"/>
      <c r="H81" s="112"/>
      <c r="I81" s="112"/>
      <c r="J81" s="112"/>
      <c r="K81" s="108" t="s">
        <v>25</v>
      </c>
      <c r="L81" s="112"/>
      <c r="M81" s="312">
        <f>IF(O9="","",O9)</f>
        <v>42962</v>
      </c>
      <c r="N81" s="312"/>
      <c r="O81" s="312"/>
      <c r="P81" s="312"/>
      <c r="Q81" s="112"/>
      <c r="R81" s="115"/>
    </row>
    <row r="82" spans="2:18" s="110" customFormat="1" ht="6.95" customHeight="1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5"/>
    </row>
    <row r="83" spans="2:18" s="110" customFormat="1" ht="15">
      <c r="B83" s="111"/>
      <c r="C83" s="108" t="s">
        <v>28</v>
      </c>
      <c r="D83" s="112"/>
      <c r="E83" s="112"/>
      <c r="F83" s="116" t="str">
        <f>E12</f>
        <v xml:space="preserve"> </v>
      </c>
      <c r="G83" s="112"/>
      <c r="H83" s="112"/>
      <c r="I83" s="112"/>
      <c r="J83" s="112"/>
      <c r="K83" s="108" t="s">
        <v>33</v>
      </c>
      <c r="L83" s="112"/>
      <c r="M83" s="302" t="str">
        <f>E18</f>
        <v xml:space="preserve"> </v>
      </c>
      <c r="N83" s="302"/>
      <c r="O83" s="302"/>
      <c r="P83" s="302"/>
      <c r="Q83" s="302"/>
      <c r="R83" s="115"/>
    </row>
    <row r="84" spans="2:18" s="110" customFormat="1" ht="14.45" customHeight="1">
      <c r="B84" s="111"/>
      <c r="C84" s="108" t="s">
        <v>32</v>
      </c>
      <c r="D84" s="112"/>
      <c r="E84" s="112"/>
      <c r="F84" s="116" t="str">
        <f>IF(E15="","",E15)</f>
        <v xml:space="preserve"> </v>
      </c>
      <c r="G84" s="112"/>
      <c r="H84" s="112"/>
      <c r="I84" s="112"/>
      <c r="J84" s="112"/>
      <c r="K84" s="108" t="s">
        <v>35</v>
      </c>
      <c r="L84" s="112"/>
      <c r="M84" s="302" t="str">
        <f>E21</f>
        <v xml:space="preserve"> </v>
      </c>
      <c r="N84" s="302"/>
      <c r="O84" s="302"/>
      <c r="P84" s="302"/>
      <c r="Q84" s="302"/>
      <c r="R84" s="115"/>
    </row>
    <row r="85" spans="2:18" s="110" customFormat="1" ht="10.35" customHeight="1"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5"/>
    </row>
    <row r="86" spans="2:18" s="110" customFormat="1" ht="29.25" customHeight="1">
      <c r="B86" s="111"/>
      <c r="C86" s="323" t="s">
        <v>131</v>
      </c>
      <c r="D86" s="324"/>
      <c r="E86" s="324"/>
      <c r="F86" s="324"/>
      <c r="G86" s="324"/>
      <c r="H86" s="125"/>
      <c r="I86" s="125"/>
      <c r="J86" s="125"/>
      <c r="K86" s="125"/>
      <c r="L86" s="125"/>
      <c r="M86" s="125"/>
      <c r="N86" s="323" t="s">
        <v>132</v>
      </c>
      <c r="O86" s="324"/>
      <c r="P86" s="324"/>
      <c r="Q86" s="324"/>
      <c r="R86" s="115"/>
    </row>
    <row r="87" spans="2:18" s="110" customFormat="1" ht="10.35" customHeight="1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5"/>
    </row>
    <row r="88" spans="2:47" s="110" customFormat="1" ht="29.25" customHeight="1">
      <c r="B88" s="111"/>
      <c r="C88" s="146" t="s">
        <v>133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25">
        <f>N112</f>
        <v>0</v>
      </c>
      <c r="O88" s="321"/>
      <c r="P88" s="321"/>
      <c r="Q88" s="321"/>
      <c r="R88" s="115"/>
      <c r="AU88" s="100" t="s">
        <v>134</v>
      </c>
    </row>
    <row r="89" spans="2:18" s="152" customFormat="1" ht="24.95" customHeight="1">
      <c r="B89" s="147"/>
      <c r="C89" s="148"/>
      <c r="D89" s="149" t="s">
        <v>1626</v>
      </c>
      <c r="E89" s="148"/>
      <c r="F89" s="148"/>
      <c r="G89" s="148"/>
      <c r="H89" s="148"/>
      <c r="I89" s="148"/>
      <c r="J89" s="148"/>
      <c r="K89" s="148"/>
      <c r="L89" s="148"/>
      <c r="M89" s="148"/>
      <c r="N89" s="299">
        <f>N113</f>
        <v>0</v>
      </c>
      <c r="O89" s="313"/>
      <c r="P89" s="313"/>
      <c r="Q89" s="313"/>
      <c r="R89" s="151"/>
    </row>
    <row r="90" spans="2:18" s="158" customFormat="1" ht="19.9" customHeight="1">
      <c r="B90" s="153"/>
      <c r="C90" s="154"/>
      <c r="D90" s="155" t="s">
        <v>1627</v>
      </c>
      <c r="E90" s="154"/>
      <c r="F90" s="154"/>
      <c r="G90" s="154"/>
      <c r="H90" s="154"/>
      <c r="I90" s="154"/>
      <c r="J90" s="154"/>
      <c r="K90" s="154"/>
      <c r="L90" s="154"/>
      <c r="M90" s="154"/>
      <c r="N90" s="319">
        <f>N114</f>
        <v>0</v>
      </c>
      <c r="O90" s="320"/>
      <c r="P90" s="320"/>
      <c r="Q90" s="320"/>
      <c r="R90" s="157"/>
    </row>
    <row r="91" spans="2:18" s="158" customFormat="1" ht="19.9" customHeight="1">
      <c r="B91" s="153"/>
      <c r="C91" s="154"/>
      <c r="D91" s="155" t="s">
        <v>1628</v>
      </c>
      <c r="E91" s="154"/>
      <c r="F91" s="154"/>
      <c r="G91" s="154"/>
      <c r="H91" s="154"/>
      <c r="I91" s="154"/>
      <c r="J91" s="154"/>
      <c r="K91" s="154"/>
      <c r="L91" s="154"/>
      <c r="M91" s="154"/>
      <c r="N91" s="319">
        <f>N128</f>
        <v>0</v>
      </c>
      <c r="O91" s="320"/>
      <c r="P91" s="320"/>
      <c r="Q91" s="320"/>
      <c r="R91" s="157"/>
    </row>
    <row r="92" spans="2:18" s="110" customFormat="1" ht="21.75" customHeight="1">
      <c r="B92" s="11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5"/>
    </row>
    <row r="93" spans="2:21" s="110" customFormat="1" ht="29.25" customHeight="1">
      <c r="B93" s="111"/>
      <c r="C93" s="146" t="s">
        <v>139</v>
      </c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321">
        <v>0</v>
      </c>
      <c r="O93" s="322"/>
      <c r="P93" s="322"/>
      <c r="Q93" s="322"/>
      <c r="R93" s="115"/>
      <c r="T93" s="159"/>
      <c r="U93" s="160" t="s">
        <v>40</v>
      </c>
    </row>
    <row r="94" spans="2:18" s="110" customFormat="1" ht="18" customHeight="1"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5"/>
    </row>
    <row r="95" spans="2:18" s="110" customFormat="1" ht="29.25" customHeight="1">
      <c r="B95" s="111"/>
      <c r="C95" s="161" t="s">
        <v>118</v>
      </c>
      <c r="D95" s="125"/>
      <c r="E95" s="125"/>
      <c r="F95" s="125"/>
      <c r="G95" s="125"/>
      <c r="H95" s="125"/>
      <c r="I95" s="125"/>
      <c r="J95" s="125"/>
      <c r="K95" s="125"/>
      <c r="L95" s="306">
        <f>ROUND(SUM(N88+N93),2)</f>
        <v>0</v>
      </c>
      <c r="M95" s="306"/>
      <c r="N95" s="306"/>
      <c r="O95" s="306"/>
      <c r="P95" s="306"/>
      <c r="Q95" s="306"/>
      <c r="R95" s="115"/>
    </row>
    <row r="96" spans="2:18" s="110" customFormat="1" ht="6.95" customHeight="1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40"/>
    </row>
    <row r="100" spans="2:18" s="110" customFormat="1" ht="6.95" customHeight="1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3"/>
    </row>
    <row r="101" spans="2:18" s="110" customFormat="1" ht="36.95" customHeight="1">
      <c r="B101" s="111"/>
      <c r="C101" s="307" t="s">
        <v>140</v>
      </c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115"/>
    </row>
    <row r="102" spans="2:18" s="110" customFormat="1" ht="6.95" customHeight="1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5"/>
    </row>
    <row r="103" spans="2:18" s="110" customFormat="1" ht="30" customHeight="1">
      <c r="B103" s="111"/>
      <c r="C103" s="108" t="s">
        <v>17</v>
      </c>
      <c r="D103" s="112"/>
      <c r="E103" s="112"/>
      <c r="F103" s="309" t="str">
        <f>F6</f>
        <v>Stavební úpravy v 3. NP a nástavba 4. NP v objektu VŠE - Centrum aplikovaného výzkumu</v>
      </c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112"/>
      <c r="R103" s="115"/>
    </row>
    <row r="104" spans="2:18" s="110" customFormat="1" ht="36.95" customHeight="1">
      <c r="B104" s="111"/>
      <c r="C104" s="144" t="s">
        <v>126</v>
      </c>
      <c r="D104" s="112"/>
      <c r="E104" s="112"/>
      <c r="F104" s="311" t="str">
        <f>F7</f>
        <v>SO 01g - Slaboproud</v>
      </c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112"/>
      <c r="R104" s="115"/>
    </row>
    <row r="105" spans="2:18" s="110" customFormat="1" ht="6.95" customHeight="1"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5"/>
    </row>
    <row r="106" spans="2:18" s="110" customFormat="1" ht="18" customHeight="1">
      <c r="B106" s="111"/>
      <c r="C106" s="108" t="s">
        <v>23</v>
      </c>
      <c r="D106" s="112"/>
      <c r="E106" s="112"/>
      <c r="F106" s="116" t="str">
        <f>F9</f>
        <v xml:space="preserve"> </v>
      </c>
      <c r="G106" s="112"/>
      <c r="H106" s="112"/>
      <c r="I106" s="112"/>
      <c r="J106" s="112"/>
      <c r="K106" s="108" t="s">
        <v>25</v>
      </c>
      <c r="L106" s="112"/>
      <c r="M106" s="312">
        <f>IF(O9="","",O9)</f>
        <v>42962</v>
      </c>
      <c r="N106" s="312"/>
      <c r="O106" s="312"/>
      <c r="P106" s="312"/>
      <c r="Q106" s="112"/>
      <c r="R106" s="115"/>
    </row>
    <row r="107" spans="2:18" s="110" customFormat="1" ht="6.95" customHeight="1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5"/>
    </row>
    <row r="108" spans="2:18" s="110" customFormat="1" ht="15">
      <c r="B108" s="111"/>
      <c r="C108" s="108" t="s">
        <v>28</v>
      </c>
      <c r="D108" s="112"/>
      <c r="E108" s="112"/>
      <c r="F108" s="116" t="str">
        <f>E12</f>
        <v xml:space="preserve"> </v>
      </c>
      <c r="G108" s="112"/>
      <c r="H108" s="112"/>
      <c r="I108" s="112"/>
      <c r="J108" s="112"/>
      <c r="K108" s="108" t="s">
        <v>33</v>
      </c>
      <c r="L108" s="112"/>
      <c r="M108" s="302" t="str">
        <f>E18</f>
        <v xml:space="preserve"> </v>
      </c>
      <c r="N108" s="302"/>
      <c r="O108" s="302"/>
      <c r="P108" s="302"/>
      <c r="Q108" s="302"/>
      <c r="R108" s="115"/>
    </row>
    <row r="109" spans="2:18" s="110" customFormat="1" ht="14.45" customHeight="1">
      <c r="B109" s="111"/>
      <c r="C109" s="108" t="s">
        <v>32</v>
      </c>
      <c r="D109" s="112"/>
      <c r="E109" s="112"/>
      <c r="F109" s="116" t="str">
        <f>IF(E15="","",E15)</f>
        <v xml:space="preserve"> </v>
      </c>
      <c r="G109" s="112"/>
      <c r="H109" s="112"/>
      <c r="I109" s="112"/>
      <c r="J109" s="112"/>
      <c r="K109" s="108" t="s">
        <v>35</v>
      </c>
      <c r="L109" s="112"/>
      <c r="M109" s="302" t="str">
        <f>E21</f>
        <v xml:space="preserve"> </v>
      </c>
      <c r="N109" s="302"/>
      <c r="O109" s="302"/>
      <c r="P109" s="302"/>
      <c r="Q109" s="302"/>
      <c r="R109" s="115"/>
    </row>
    <row r="110" spans="2:18" s="110" customFormat="1" ht="10.35" customHeight="1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5"/>
    </row>
    <row r="111" spans="2:27" s="167" customFormat="1" ht="29.25" customHeight="1">
      <c r="B111" s="162"/>
      <c r="C111" s="163" t="s">
        <v>141</v>
      </c>
      <c r="D111" s="164" t="s">
        <v>142</v>
      </c>
      <c r="E111" s="164" t="s">
        <v>58</v>
      </c>
      <c r="F111" s="303" t="s">
        <v>143</v>
      </c>
      <c r="G111" s="303"/>
      <c r="H111" s="303"/>
      <c r="I111" s="303"/>
      <c r="J111" s="164" t="s">
        <v>144</v>
      </c>
      <c r="K111" s="164" t="s">
        <v>145</v>
      </c>
      <c r="L111" s="304" t="s">
        <v>146</v>
      </c>
      <c r="M111" s="304"/>
      <c r="N111" s="303" t="s">
        <v>132</v>
      </c>
      <c r="O111" s="303"/>
      <c r="P111" s="303"/>
      <c r="Q111" s="305"/>
      <c r="R111" s="166"/>
      <c r="T111" s="168" t="s">
        <v>147</v>
      </c>
      <c r="U111" s="169" t="s">
        <v>40</v>
      </c>
      <c r="V111" s="169" t="s">
        <v>148</v>
      </c>
      <c r="W111" s="169" t="s">
        <v>149</v>
      </c>
      <c r="X111" s="169" t="s">
        <v>150</v>
      </c>
      <c r="Y111" s="169" t="s">
        <v>151</v>
      </c>
      <c r="Z111" s="169" t="s">
        <v>152</v>
      </c>
      <c r="AA111" s="170" t="s">
        <v>153</v>
      </c>
    </row>
    <row r="112" spans="2:63" s="110" customFormat="1" ht="29.25" customHeight="1">
      <c r="B112" s="111"/>
      <c r="C112" s="171" t="s">
        <v>128</v>
      </c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296">
        <f>BK112</f>
        <v>0</v>
      </c>
      <c r="O112" s="297"/>
      <c r="P112" s="297"/>
      <c r="Q112" s="297"/>
      <c r="R112" s="115"/>
      <c r="T112" s="172"/>
      <c r="U112" s="118"/>
      <c r="V112" s="118"/>
      <c r="W112" s="173">
        <f>W113</f>
        <v>0</v>
      </c>
      <c r="X112" s="118"/>
      <c r="Y112" s="173">
        <f>Y113</f>
        <v>0</v>
      </c>
      <c r="Z112" s="118"/>
      <c r="AA112" s="174">
        <f>AA113</f>
        <v>0</v>
      </c>
      <c r="AT112" s="100" t="s">
        <v>75</v>
      </c>
      <c r="AU112" s="100" t="s">
        <v>134</v>
      </c>
      <c r="BK112" s="175">
        <f>BK113</f>
        <v>0</v>
      </c>
    </row>
    <row r="113" spans="2:63" s="180" customFormat="1" ht="37.35" customHeight="1">
      <c r="B113" s="176"/>
      <c r="C113" s="177"/>
      <c r="D113" s="178" t="s">
        <v>1626</v>
      </c>
      <c r="E113" s="178"/>
      <c r="F113" s="178"/>
      <c r="G113" s="178"/>
      <c r="H113" s="178"/>
      <c r="I113" s="178"/>
      <c r="J113" s="178"/>
      <c r="K113" s="178"/>
      <c r="L113" s="178"/>
      <c r="M113" s="178"/>
      <c r="N113" s="298">
        <f>BK113</f>
        <v>0</v>
      </c>
      <c r="O113" s="299"/>
      <c r="P113" s="299"/>
      <c r="Q113" s="299"/>
      <c r="R113" s="179"/>
      <c r="T113" s="181"/>
      <c r="U113" s="177"/>
      <c r="V113" s="177"/>
      <c r="W113" s="182">
        <f>W114+W128</f>
        <v>0</v>
      </c>
      <c r="X113" s="177"/>
      <c r="Y113" s="182">
        <f>Y114+Y128</f>
        <v>0</v>
      </c>
      <c r="Z113" s="177"/>
      <c r="AA113" s="183">
        <f>AA114+AA128</f>
        <v>0</v>
      </c>
      <c r="AR113" s="184" t="s">
        <v>165</v>
      </c>
      <c r="AT113" s="185" t="s">
        <v>75</v>
      </c>
      <c r="AU113" s="185" t="s">
        <v>76</v>
      </c>
      <c r="AY113" s="184" t="s">
        <v>155</v>
      </c>
      <c r="BK113" s="186">
        <f>BK114+BK128</f>
        <v>0</v>
      </c>
    </row>
    <row r="114" spans="2:63" s="180" customFormat="1" ht="19.9" customHeight="1">
      <c r="B114" s="176"/>
      <c r="C114" s="177"/>
      <c r="D114" s="187" t="s">
        <v>1627</v>
      </c>
      <c r="E114" s="187"/>
      <c r="F114" s="187"/>
      <c r="G114" s="187"/>
      <c r="H114" s="187"/>
      <c r="I114" s="187"/>
      <c r="J114" s="187"/>
      <c r="K114" s="187"/>
      <c r="L114" s="187"/>
      <c r="M114" s="187"/>
      <c r="N114" s="300">
        <f>BK114</f>
        <v>0</v>
      </c>
      <c r="O114" s="301"/>
      <c r="P114" s="301"/>
      <c r="Q114" s="301"/>
      <c r="R114" s="179"/>
      <c r="T114" s="181"/>
      <c r="U114" s="177"/>
      <c r="V114" s="177"/>
      <c r="W114" s="182">
        <f>SUM(W115:W127)</f>
        <v>0</v>
      </c>
      <c r="X114" s="177"/>
      <c r="Y114" s="182">
        <f>SUM(Y115:Y127)</f>
        <v>0</v>
      </c>
      <c r="Z114" s="177"/>
      <c r="AA114" s="183">
        <f>SUM(AA115:AA127)</f>
        <v>0</v>
      </c>
      <c r="AR114" s="184" t="s">
        <v>165</v>
      </c>
      <c r="AT114" s="185" t="s">
        <v>75</v>
      </c>
      <c r="AU114" s="185" t="s">
        <v>22</v>
      </c>
      <c r="AY114" s="184" t="s">
        <v>155</v>
      </c>
      <c r="BK114" s="186">
        <f>SUM(BK115:BK127)</f>
        <v>0</v>
      </c>
    </row>
    <row r="115" spans="2:65" s="110" customFormat="1" ht="22.5" customHeight="1">
      <c r="B115" s="111"/>
      <c r="C115" s="188" t="s">
        <v>22</v>
      </c>
      <c r="D115" s="188" t="s">
        <v>156</v>
      </c>
      <c r="E115" s="189" t="s">
        <v>1629</v>
      </c>
      <c r="F115" s="316" t="s">
        <v>1630</v>
      </c>
      <c r="G115" s="316"/>
      <c r="H115" s="316"/>
      <c r="I115" s="316"/>
      <c r="J115" s="190" t="s">
        <v>230</v>
      </c>
      <c r="K115" s="191">
        <v>1</v>
      </c>
      <c r="L115" s="317"/>
      <c r="M115" s="317"/>
      <c r="N115" s="318">
        <f aca="true" t="shared" si="0" ref="N115:N127">ROUND(L115*K115,2)</f>
        <v>0</v>
      </c>
      <c r="O115" s="318"/>
      <c r="P115" s="318"/>
      <c r="Q115" s="318"/>
      <c r="R115" s="115"/>
      <c r="T115" s="192" t="s">
        <v>5</v>
      </c>
      <c r="U115" s="193" t="s">
        <v>41</v>
      </c>
      <c r="V115" s="194">
        <v>0</v>
      </c>
      <c r="W115" s="194">
        <f aca="true" t="shared" si="1" ref="W115:W127">V115*K115</f>
        <v>0</v>
      </c>
      <c r="X115" s="194">
        <v>0</v>
      </c>
      <c r="Y115" s="194">
        <f aca="true" t="shared" si="2" ref="Y115:Y127">X115*K115</f>
        <v>0</v>
      </c>
      <c r="Z115" s="194">
        <v>0</v>
      </c>
      <c r="AA115" s="195">
        <f aca="true" t="shared" si="3" ref="AA115:AA127">Z115*K115</f>
        <v>0</v>
      </c>
      <c r="AR115" s="100" t="s">
        <v>582</v>
      </c>
      <c r="AT115" s="100" t="s">
        <v>156</v>
      </c>
      <c r="AU115" s="100" t="s">
        <v>124</v>
      </c>
      <c r="AY115" s="100" t="s">
        <v>155</v>
      </c>
      <c r="BE115" s="196">
        <f aca="true" t="shared" si="4" ref="BE115:BE127">IF(U115="základní",N115,0)</f>
        <v>0</v>
      </c>
      <c r="BF115" s="196">
        <f aca="true" t="shared" si="5" ref="BF115:BF127">IF(U115="snížená",N115,0)</f>
        <v>0</v>
      </c>
      <c r="BG115" s="196">
        <f aca="true" t="shared" si="6" ref="BG115:BG127">IF(U115="zákl. přenesená",N115,0)</f>
        <v>0</v>
      </c>
      <c r="BH115" s="196">
        <f aca="true" t="shared" si="7" ref="BH115:BH127">IF(U115="sníž. přenesená",N115,0)</f>
        <v>0</v>
      </c>
      <c r="BI115" s="196">
        <f aca="true" t="shared" si="8" ref="BI115:BI127">IF(U115="nulová",N115,0)</f>
        <v>0</v>
      </c>
      <c r="BJ115" s="100" t="s">
        <v>22</v>
      </c>
      <c r="BK115" s="196">
        <f aca="true" t="shared" si="9" ref="BK115:BK127">ROUND(L115*K115,2)</f>
        <v>0</v>
      </c>
      <c r="BL115" s="100" t="s">
        <v>582</v>
      </c>
      <c r="BM115" s="100" t="s">
        <v>124</v>
      </c>
    </row>
    <row r="116" spans="2:65" s="110" customFormat="1" ht="31.5" customHeight="1">
      <c r="B116" s="111"/>
      <c r="C116" s="188" t="s">
        <v>124</v>
      </c>
      <c r="D116" s="188" t="s">
        <v>156</v>
      </c>
      <c r="E116" s="189" t="s">
        <v>1631</v>
      </c>
      <c r="F116" s="316" t="s">
        <v>1632</v>
      </c>
      <c r="G116" s="316"/>
      <c r="H116" s="316"/>
      <c r="I116" s="316"/>
      <c r="J116" s="190" t="s">
        <v>230</v>
      </c>
      <c r="K116" s="191">
        <v>11</v>
      </c>
      <c r="L116" s="317"/>
      <c r="M116" s="317"/>
      <c r="N116" s="318">
        <f t="shared" si="0"/>
        <v>0</v>
      </c>
      <c r="O116" s="318"/>
      <c r="P116" s="318"/>
      <c r="Q116" s="318"/>
      <c r="R116" s="115"/>
      <c r="T116" s="192" t="s">
        <v>5</v>
      </c>
      <c r="U116" s="193" t="s">
        <v>41</v>
      </c>
      <c r="V116" s="194">
        <v>0</v>
      </c>
      <c r="W116" s="194">
        <f t="shared" si="1"/>
        <v>0</v>
      </c>
      <c r="X116" s="194">
        <v>0</v>
      </c>
      <c r="Y116" s="194">
        <f t="shared" si="2"/>
        <v>0</v>
      </c>
      <c r="Z116" s="194">
        <v>0</v>
      </c>
      <c r="AA116" s="195">
        <f t="shared" si="3"/>
        <v>0</v>
      </c>
      <c r="AR116" s="100" t="s">
        <v>582</v>
      </c>
      <c r="AT116" s="100" t="s">
        <v>156</v>
      </c>
      <c r="AU116" s="100" t="s">
        <v>124</v>
      </c>
      <c r="AY116" s="100" t="s">
        <v>155</v>
      </c>
      <c r="BE116" s="196">
        <f t="shared" si="4"/>
        <v>0</v>
      </c>
      <c r="BF116" s="196">
        <f t="shared" si="5"/>
        <v>0</v>
      </c>
      <c r="BG116" s="196">
        <f t="shared" si="6"/>
        <v>0</v>
      </c>
      <c r="BH116" s="196">
        <f t="shared" si="7"/>
        <v>0</v>
      </c>
      <c r="BI116" s="196">
        <f t="shared" si="8"/>
        <v>0</v>
      </c>
      <c r="BJ116" s="100" t="s">
        <v>22</v>
      </c>
      <c r="BK116" s="196">
        <f t="shared" si="9"/>
        <v>0</v>
      </c>
      <c r="BL116" s="100" t="s">
        <v>582</v>
      </c>
      <c r="BM116" s="100" t="s">
        <v>169</v>
      </c>
    </row>
    <row r="117" spans="2:65" s="110" customFormat="1" ht="22.5" customHeight="1">
      <c r="B117" s="111"/>
      <c r="C117" s="188" t="s">
        <v>165</v>
      </c>
      <c r="D117" s="188" t="s">
        <v>156</v>
      </c>
      <c r="E117" s="189" t="s">
        <v>1633</v>
      </c>
      <c r="F117" s="316" t="s">
        <v>1634</v>
      </c>
      <c r="G117" s="316"/>
      <c r="H117" s="316"/>
      <c r="I117" s="316"/>
      <c r="J117" s="190" t="s">
        <v>230</v>
      </c>
      <c r="K117" s="191">
        <v>21</v>
      </c>
      <c r="L117" s="317"/>
      <c r="M117" s="317"/>
      <c r="N117" s="318">
        <f t="shared" si="0"/>
        <v>0</v>
      </c>
      <c r="O117" s="318"/>
      <c r="P117" s="318"/>
      <c r="Q117" s="318"/>
      <c r="R117" s="115"/>
      <c r="T117" s="192" t="s">
        <v>5</v>
      </c>
      <c r="U117" s="193" t="s">
        <v>41</v>
      </c>
      <c r="V117" s="194">
        <v>0</v>
      </c>
      <c r="W117" s="194">
        <f t="shared" si="1"/>
        <v>0</v>
      </c>
      <c r="X117" s="194">
        <v>0</v>
      </c>
      <c r="Y117" s="194">
        <f t="shared" si="2"/>
        <v>0</v>
      </c>
      <c r="Z117" s="194">
        <v>0</v>
      </c>
      <c r="AA117" s="195">
        <f t="shared" si="3"/>
        <v>0</v>
      </c>
      <c r="AR117" s="100" t="s">
        <v>582</v>
      </c>
      <c r="AT117" s="100" t="s">
        <v>156</v>
      </c>
      <c r="AU117" s="100" t="s">
        <v>124</v>
      </c>
      <c r="AY117" s="100" t="s">
        <v>155</v>
      </c>
      <c r="BE117" s="196">
        <f t="shared" si="4"/>
        <v>0</v>
      </c>
      <c r="BF117" s="196">
        <f t="shared" si="5"/>
        <v>0</v>
      </c>
      <c r="BG117" s="196">
        <f t="shared" si="6"/>
        <v>0</v>
      </c>
      <c r="BH117" s="196">
        <f t="shared" si="7"/>
        <v>0</v>
      </c>
      <c r="BI117" s="196">
        <f t="shared" si="8"/>
        <v>0</v>
      </c>
      <c r="BJ117" s="100" t="s">
        <v>22</v>
      </c>
      <c r="BK117" s="196">
        <f t="shared" si="9"/>
        <v>0</v>
      </c>
      <c r="BL117" s="100" t="s">
        <v>582</v>
      </c>
      <c r="BM117" s="100" t="s">
        <v>176</v>
      </c>
    </row>
    <row r="118" spans="2:65" s="110" customFormat="1" ht="22.5" customHeight="1">
      <c r="B118" s="111"/>
      <c r="C118" s="188" t="s">
        <v>169</v>
      </c>
      <c r="D118" s="188" t="s">
        <v>156</v>
      </c>
      <c r="E118" s="189" t="s">
        <v>1635</v>
      </c>
      <c r="F118" s="316" t="s">
        <v>1636</v>
      </c>
      <c r="G118" s="316"/>
      <c r="H118" s="316"/>
      <c r="I118" s="316"/>
      <c r="J118" s="190" t="s">
        <v>230</v>
      </c>
      <c r="K118" s="191">
        <v>19</v>
      </c>
      <c r="L118" s="317"/>
      <c r="M118" s="317"/>
      <c r="N118" s="318">
        <f t="shared" si="0"/>
        <v>0</v>
      </c>
      <c r="O118" s="318"/>
      <c r="P118" s="318"/>
      <c r="Q118" s="318"/>
      <c r="R118" s="115"/>
      <c r="T118" s="192" t="s">
        <v>5</v>
      </c>
      <c r="U118" s="193" t="s">
        <v>41</v>
      </c>
      <c r="V118" s="194">
        <v>0</v>
      </c>
      <c r="W118" s="194">
        <f t="shared" si="1"/>
        <v>0</v>
      </c>
      <c r="X118" s="194">
        <v>0</v>
      </c>
      <c r="Y118" s="194">
        <f t="shared" si="2"/>
        <v>0</v>
      </c>
      <c r="Z118" s="194">
        <v>0</v>
      </c>
      <c r="AA118" s="195">
        <f t="shared" si="3"/>
        <v>0</v>
      </c>
      <c r="AR118" s="100" t="s">
        <v>582</v>
      </c>
      <c r="AT118" s="100" t="s">
        <v>156</v>
      </c>
      <c r="AU118" s="100" t="s">
        <v>124</v>
      </c>
      <c r="AY118" s="100" t="s">
        <v>155</v>
      </c>
      <c r="BE118" s="196">
        <f t="shared" si="4"/>
        <v>0</v>
      </c>
      <c r="BF118" s="196">
        <f t="shared" si="5"/>
        <v>0</v>
      </c>
      <c r="BG118" s="196">
        <f t="shared" si="6"/>
        <v>0</v>
      </c>
      <c r="BH118" s="196">
        <f t="shared" si="7"/>
        <v>0</v>
      </c>
      <c r="BI118" s="196">
        <f t="shared" si="8"/>
        <v>0</v>
      </c>
      <c r="BJ118" s="100" t="s">
        <v>22</v>
      </c>
      <c r="BK118" s="196">
        <f t="shared" si="9"/>
        <v>0</v>
      </c>
      <c r="BL118" s="100" t="s">
        <v>582</v>
      </c>
      <c r="BM118" s="100" t="s">
        <v>239</v>
      </c>
    </row>
    <row r="119" spans="2:65" s="110" customFormat="1" ht="22.5" customHeight="1">
      <c r="B119" s="111"/>
      <c r="C119" s="188" t="s">
        <v>154</v>
      </c>
      <c r="D119" s="188" t="s">
        <v>156</v>
      </c>
      <c r="E119" s="189" t="s">
        <v>1637</v>
      </c>
      <c r="F119" s="316" t="s">
        <v>1638</v>
      </c>
      <c r="G119" s="316"/>
      <c r="H119" s="316"/>
      <c r="I119" s="316"/>
      <c r="J119" s="190" t="s">
        <v>230</v>
      </c>
      <c r="K119" s="191">
        <v>1</v>
      </c>
      <c r="L119" s="317"/>
      <c r="M119" s="317"/>
      <c r="N119" s="318">
        <f t="shared" si="0"/>
        <v>0</v>
      </c>
      <c r="O119" s="318"/>
      <c r="P119" s="318"/>
      <c r="Q119" s="318"/>
      <c r="R119" s="115"/>
      <c r="T119" s="192" t="s">
        <v>5</v>
      </c>
      <c r="U119" s="193" t="s">
        <v>41</v>
      </c>
      <c r="V119" s="194">
        <v>0</v>
      </c>
      <c r="W119" s="194">
        <f t="shared" si="1"/>
        <v>0</v>
      </c>
      <c r="X119" s="194">
        <v>0</v>
      </c>
      <c r="Y119" s="194">
        <f t="shared" si="2"/>
        <v>0</v>
      </c>
      <c r="Z119" s="194">
        <v>0</v>
      </c>
      <c r="AA119" s="195">
        <f t="shared" si="3"/>
        <v>0</v>
      </c>
      <c r="AR119" s="100" t="s">
        <v>582</v>
      </c>
      <c r="AT119" s="100" t="s">
        <v>156</v>
      </c>
      <c r="AU119" s="100" t="s">
        <v>124</v>
      </c>
      <c r="AY119" s="100" t="s">
        <v>155</v>
      </c>
      <c r="BE119" s="196">
        <f t="shared" si="4"/>
        <v>0</v>
      </c>
      <c r="BF119" s="196">
        <f t="shared" si="5"/>
        <v>0</v>
      </c>
      <c r="BG119" s="196">
        <f t="shared" si="6"/>
        <v>0</v>
      </c>
      <c r="BH119" s="196">
        <f t="shared" si="7"/>
        <v>0</v>
      </c>
      <c r="BI119" s="196">
        <f t="shared" si="8"/>
        <v>0</v>
      </c>
      <c r="BJ119" s="100" t="s">
        <v>22</v>
      </c>
      <c r="BK119" s="196">
        <f t="shared" si="9"/>
        <v>0</v>
      </c>
      <c r="BL119" s="100" t="s">
        <v>582</v>
      </c>
      <c r="BM119" s="100" t="s">
        <v>26</v>
      </c>
    </row>
    <row r="120" spans="2:65" s="110" customFormat="1" ht="22.5" customHeight="1">
      <c r="B120" s="111"/>
      <c r="C120" s="188" t="s">
        <v>176</v>
      </c>
      <c r="D120" s="188" t="s">
        <v>156</v>
      </c>
      <c r="E120" s="189" t="s">
        <v>1639</v>
      </c>
      <c r="F120" s="316" t="s">
        <v>1640</v>
      </c>
      <c r="G120" s="316"/>
      <c r="H120" s="316"/>
      <c r="I120" s="316"/>
      <c r="J120" s="190" t="s">
        <v>230</v>
      </c>
      <c r="K120" s="191">
        <v>1</v>
      </c>
      <c r="L120" s="317"/>
      <c r="M120" s="317"/>
      <c r="N120" s="318">
        <f t="shared" si="0"/>
        <v>0</v>
      </c>
      <c r="O120" s="318"/>
      <c r="P120" s="318"/>
      <c r="Q120" s="318"/>
      <c r="R120" s="115"/>
      <c r="T120" s="192" t="s">
        <v>5</v>
      </c>
      <c r="U120" s="193" t="s">
        <v>41</v>
      </c>
      <c r="V120" s="194">
        <v>0</v>
      </c>
      <c r="W120" s="194">
        <f t="shared" si="1"/>
        <v>0</v>
      </c>
      <c r="X120" s="194">
        <v>0</v>
      </c>
      <c r="Y120" s="194">
        <f t="shared" si="2"/>
        <v>0</v>
      </c>
      <c r="Z120" s="194">
        <v>0</v>
      </c>
      <c r="AA120" s="195">
        <f t="shared" si="3"/>
        <v>0</v>
      </c>
      <c r="AR120" s="100" t="s">
        <v>582</v>
      </c>
      <c r="AT120" s="100" t="s">
        <v>156</v>
      </c>
      <c r="AU120" s="100" t="s">
        <v>124</v>
      </c>
      <c r="AY120" s="100" t="s">
        <v>155</v>
      </c>
      <c r="BE120" s="196">
        <f t="shared" si="4"/>
        <v>0</v>
      </c>
      <c r="BF120" s="196">
        <f t="shared" si="5"/>
        <v>0</v>
      </c>
      <c r="BG120" s="196">
        <f t="shared" si="6"/>
        <v>0</v>
      </c>
      <c r="BH120" s="196">
        <f t="shared" si="7"/>
        <v>0</v>
      </c>
      <c r="BI120" s="196">
        <f t="shared" si="8"/>
        <v>0</v>
      </c>
      <c r="BJ120" s="100" t="s">
        <v>22</v>
      </c>
      <c r="BK120" s="196">
        <f t="shared" si="9"/>
        <v>0</v>
      </c>
      <c r="BL120" s="100" t="s">
        <v>582</v>
      </c>
      <c r="BM120" s="100" t="s">
        <v>260</v>
      </c>
    </row>
    <row r="121" spans="2:65" s="110" customFormat="1" ht="22.5" customHeight="1">
      <c r="B121" s="111"/>
      <c r="C121" s="188" t="s">
        <v>235</v>
      </c>
      <c r="D121" s="188" t="s">
        <v>156</v>
      </c>
      <c r="E121" s="189" t="s">
        <v>1641</v>
      </c>
      <c r="F121" s="316" t="s">
        <v>1642</v>
      </c>
      <c r="G121" s="316"/>
      <c r="H121" s="316"/>
      <c r="I121" s="316"/>
      <c r="J121" s="190" t="s">
        <v>230</v>
      </c>
      <c r="K121" s="191">
        <v>2</v>
      </c>
      <c r="L121" s="317"/>
      <c r="M121" s="317"/>
      <c r="N121" s="318">
        <f t="shared" si="0"/>
        <v>0</v>
      </c>
      <c r="O121" s="318"/>
      <c r="P121" s="318"/>
      <c r="Q121" s="318"/>
      <c r="R121" s="115"/>
      <c r="T121" s="192" t="s">
        <v>5</v>
      </c>
      <c r="U121" s="193" t="s">
        <v>41</v>
      </c>
      <c r="V121" s="194">
        <v>0</v>
      </c>
      <c r="W121" s="194">
        <f t="shared" si="1"/>
        <v>0</v>
      </c>
      <c r="X121" s="194">
        <v>0</v>
      </c>
      <c r="Y121" s="194">
        <f t="shared" si="2"/>
        <v>0</v>
      </c>
      <c r="Z121" s="194">
        <v>0</v>
      </c>
      <c r="AA121" s="195">
        <f t="shared" si="3"/>
        <v>0</v>
      </c>
      <c r="AR121" s="100" t="s">
        <v>582</v>
      </c>
      <c r="AT121" s="100" t="s">
        <v>156</v>
      </c>
      <c r="AU121" s="100" t="s">
        <v>124</v>
      </c>
      <c r="AY121" s="100" t="s">
        <v>155</v>
      </c>
      <c r="BE121" s="196">
        <f t="shared" si="4"/>
        <v>0</v>
      </c>
      <c r="BF121" s="196">
        <f t="shared" si="5"/>
        <v>0</v>
      </c>
      <c r="BG121" s="196">
        <f t="shared" si="6"/>
        <v>0</v>
      </c>
      <c r="BH121" s="196">
        <f t="shared" si="7"/>
        <v>0</v>
      </c>
      <c r="BI121" s="196">
        <f t="shared" si="8"/>
        <v>0</v>
      </c>
      <c r="BJ121" s="100" t="s">
        <v>22</v>
      </c>
      <c r="BK121" s="196">
        <f t="shared" si="9"/>
        <v>0</v>
      </c>
      <c r="BL121" s="100" t="s">
        <v>582</v>
      </c>
      <c r="BM121" s="100" t="s">
        <v>270</v>
      </c>
    </row>
    <row r="122" spans="2:65" s="110" customFormat="1" ht="22.5" customHeight="1">
      <c r="B122" s="111"/>
      <c r="C122" s="188" t="s">
        <v>239</v>
      </c>
      <c r="D122" s="188" t="s">
        <v>156</v>
      </c>
      <c r="E122" s="189" t="s">
        <v>1643</v>
      </c>
      <c r="F122" s="316" t="s">
        <v>1644</v>
      </c>
      <c r="G122" s="316"/>
      <c r="H122" s="316"/>
      <c r="I122" s="316"/>
      <c r="J122" s="190" t="s">
        <v>230</v>
      </c>
      <c r="K122" s="191">
        <v>2</v>
      </c>
      <c r="L122" s="317"/>
      <c r="M122" s="317"/>
      <c r="N122" s="318">
        <f t="shared" si="0"/>
        <v>0</v>
      </c>
      <c r="O122" s="318"/>
      <c r="P122" s="318"/>
      <c r="Q122" s="318"/>
      <c r="R122" s="115"/>
      <c r="T122" s="192" t="s">
        <v>5</v>
      </c>
      <c r="U122" s="193" t="s">
        <v>41</v>
      </c>
      <c r="V122" s="194">
        <v>0</v>
      </c>
      <c r="W122" s="194">
        <f t="shared" si="1"/>
        <v>0</v>
      </c>
      <c r="X122" s="194">
        <v>0</v>
      </c>
      <c r="Y122" s="194">
        <f t="shared" si="2"/>
        <v>0</v>
      </c>
      <c r="Z122" s="194">
        <v>0</v>
      </c>
      <c r="AA122" s="195">
        <f t="shared" si="3"/>
        <v>0</v>
      </c>
      <c r="AR122" s="100" t="s">
        <v>582</v>
      </c>
      <c r="AT122" s="100" t="s">
        <v>156</v>
      </c>
      <c r="AU122" s="100" t="s">
        <v>124</v>
      </c>
      <c r="AY122" s="100" t="s">
        <v>155</v>
      </c>
      <c r="BE122" s="196">
        <f t="shared" si="4"/>
        <v>0</v>
      </c>
      <c r="BF122" s="196">
        <f t="shared" si="5"/>
        <v>0</v>
      </c>
      <c r="BG122" s="196">
        <f t="shared" si="6"/>
        <v>0</v>
      </c>
      <c r="BH122" s="196">
        <f t="shared" si="7"/>
        <v>0</v>
      </c>
      <c r="BI122" s="196">
        <f t="shared" si="8"/>
        <v>0</v>
      </c>
      <c r="BJ122" s="100" t="s">
        <v>22</v>
      </c>
      <c r="BK122" s="196">
        <f t="shared" si="9"/>
        <v>0</v>
      </c>
      <c r="BL122" s="100" t="s">
        <v>582</v>
      </c>
      <c r="BM122" s="100" t="s">
        <v>280</v>
      </c>
    </row>
    <row r="123" spans="2:65" s="110" customFormat="1" ht="22.5" customHeight="1">
      <c r="B123" s="111"/>
      <c r="C123" s="188" t="s">
        <v>243</v>
      </c>
      <c r="D123" s="188" t="s">
        <v>156</v>
      </c>
      <c r="E123" s="189" t="s">
        <v>1645</v>
      </c>
      <c r="F123" s="316" t="s">
        <v>1646</v>
      </c>
      <c r="G123" s="316"/>
      <c r="H123" s="316"/>
      <c r="I123" s="316"/>
      <c r="J123" s="190" t="s">
        <v>230</v>
      </c>
      <c r="K123" s="191">
        <v>45</v>
      </c>
      <c r="L123" s="317"/>
      <c r="M123" s="317"/>
      <c r="N123" s="318">
        <f t="shared" si="0"/>
        <v>0</v>
      </c>
      <c r="O123" s="318"/>
      <c r="P123" s="318"/>
      <c r="Q123" s="318"/>
      <c r="R123" s="115"/>
      <c r="T123" s="192" t="s">
        <v>5</v>
      </c>
      <c r="U123" s="193" t="s">
        <v>41</v>
      </c>
      <c r="V123" s="194">
        <v>0</v>
      </c>
      <c r="W123" s="194">
        <f t="shared" si="1"/>
        <v>0</v>
      </c>
      <c r="X123" s="194">
        <v>0</v>
      </c>
      <c r="Y123" s="194">
        <f t="shared" si="2"/>
        <v>0</v>
      </c>
      <c r="Z123" s="194">
        <v>0</v>
      </c>
      <c r="AA123" s="195">
        <f t="shared" si="3"/>
        <v>0</v>
      </c>
      <c r="AR123" s="100" t="s">
        <v>582</v>
      </c>
      <c r="AT123" s="100" t="s">
        <v>156</v>
      </c>
      <c r="AU123" s="100" t="s">
        <v>124</v>
      </c>
      <c r="AY123" s="100" t="s">
        <v>155</v>
      </c>
      <c r="BE123" s="196">
        <f t="shared" si="4"/>
        <v>0</v>
      </c>
      <c r="BF123" s="196">
        <f t="shared" si="5"/>
        <v>0</v>
      </c>
      <c r="BG123" s="196">
        <f t="shared" si="6"/>
        <v>0</v>
      </c>
      <c r="BH123" s="196">
        <f t="shared" si="7"/>
        <v>0</v>
      </c>
      <c r="BI123" s="196">
        <f t="shared" si="8"/>
        <v>0</v>
      </c>
      <c r="BJ123" s="100" t="s">
        <v>22</v>
      </c>
      <c r="BK123" s="196">
        <f t="shared" si="9"/>
        <v>0</v>
      </c>
      <c r="BL123" s="100" t="s">
        <v>582</v>
      </c>
      <c r="BM123" s="100" t="s">
        <v>295</v>
      </c>
    </row>
    <row r="124" spans="2:65" s="110" customFormat="1" ht="22.5" customHeight="1">
      <c r="B124" s="111"/>
      <c r="C124" s="188" t="s">
        <v>26</v>
      </c>
      <c r="D124" s="188" t="s">
        <v>156</v>
      </c>
      <c r="E124" s="189" t="s">
        <v>1647</v>
      </c>
      <c r="F124" s="316" t="s">
        <v>1648</v>
      </c>
      <c r="G124" s="316"/>
      <c r="H124" s="316"/>
      <c r="I124" s="316"/>
      <c r="J124" s="190" t="s">
        <v>477</v>
      </c>
      <c r="K124" s="191">
        <v>1620</v>
      </c>
      <c r="L124" s="317"/>
      <c r="M124" s="317"/>
      <c r="N124" s="318">
        <f t="shared" si="0"/>
        <v>0</v>
      </c>
      <c r="O124" s="318"/>
      <c r="P124" s="318"/>
      <c r="Q124" s="318"/>
      <c r="R124" s="115"/>
      <c r="T124" s="192" t="s">
        <v>5</v>
      </c>
      <c r="U124" s="193" t="s">
        <v>41</v>
      </c>
      <c r="V124" s="194">
        <v>0</v>
      </c>
      <c r="W124" s="194">
        <f t="shared" si="1"/>
        <v>0</v>
      </c>
      <c r="X124" s="194">
        <v>0</v>
      </c>
      <c r="Y124" s="194">
        <f t="shared" si="2"/>
        <v>0</v>
      </c>
      <c r="Z124" s="194">
        <v>0</v>
      </c>
      <c r="AA124" s="195">
        <f t="shared" si="3"/>
        <v>0</v>
      </c>
      <c r="AR124" s="100" t="s">
        <v>582</v>
      </c>
      <c r="AT124" s="100" t="s">
        <v>156</v>
      </c>
      <c r="AU124" s="100" t="s">
        <v>124</v>
      </c>
      <c r="AY124" s="100" t="s">
        <v>155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100" t="s">
        <v>22</v>
      </c>
      <c r="BK124" s="196">
        <f t="shared" si="9"/>
        <v>0</v>
      </c>
      <c r="BL124" s="100" t="s">
        <v>582</v>
      </c>
      <c r="BM124" s="100" t="s">
        <v>304</v>
      </c>
    </row>
    <row r="125" spans="2:65" s="110" customFormat="1" ht="22.5" customHeight="1">
      <c r="B125" s="111"/>
      <c r="C125" s="188" t="s">
        <v>254</v>
      </c>
      <c r="D125" s="188" t="s">
        <v>156</v>
      </c>
      <c r="E125" s="189" t="s">
        <v>1649</v>
      </c>
      <c r="F125" s="316" t="s">
        <v>1650</v>
      </c>
      <c r="G125" s="316"/>
      <c r="H125" s="316"/>
      <c r="I125" s="316"/>
      <c r="J125" s="190" t="s">
        <v>477</v>
      </c>
      <c r="K125" s="191">
        <v>1620</v>
      </c>
      <c r="L125" s="317"/>
      <c r="M125" s="317"/>
      <c r="N125" s="318">
        <f t="shared" si="0"/>
        <v>0</v>
      </c>
      <c r="O125" s="318"/>
      <c r="P125" s="318"/>
      <c r="Q125" s="318"/>
      <c r="R125" s="115"/>
      <c r="T125" s="192" t="s">
        <v>5</v>
      </c>
      <c r="U125" s="193" t="s">
        <v>41</v>
      </c>
      <c r="V125" s="194">
        <v>0</v>
      </c>
      <c r="W125" s="194">
        <f t="shared" si="1"/>
        <v>0</v>
      </c>
      <c r="X125" s="194">
        <v>0</v>
      </c>
      <c r="Y125" s="194">
        <f t="shared" si="2"/>
        <v>0</v>
      </c>
      <c r="Z125" s="194">
        <v>0</v>
      </c>
      <c r="AA125" s="195">
        <f t="shared" si="3"/>
        <v>0</v>
      </c>
      <c r="AR125" s="100" t="s">
        <v>582</v>
      </c>
      <c r="AT125" s="100" t="s">
        <v>156</v>
      </c>
      <c r="AU125" s="100" t="s">
        <v>124</v>
      </c>
      <c r="AY125" s="100" t="s">
        <v>155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00" t="s">
        <v>22</v>
      </c>
      <c r="BK125" s="196">
        <f t="shared" si="9"/>
        <v>0</v>
      </c>
      <c r="BL125" s="100" t="s">
        <v>582</v>
      </c>
      <c r="BM125" s="100" t="s">
        <v>323</v>
      </c>
    </row>
    <row r="126" spans="2:65" s="110" customFormat="1" ht="22.5" customHeight="1">
      <c r="B126" s="111"/>
      <c r="C126" s="188" t="s">
        <v>260</v>
      </c>
      <c r="D126" s="188" t="s">
        <v>156</v>
      </c>
      <c r="E126" s="189" t="s">
        <v>1651</v>
      </c>
      <c r="F126" s="316" t="s">
        <v>1652</v>
      </c>
      <c r="G126" s="316"/>
      <c r="H126" s="316"/>
      <c r="I126" s="316"/>
      <c r="J126" s="190" t="s">
        <v>477</v>
      </c>
      <c r="K126" s="191">
        <v>550</v>
      </c>
      <c r="L126" s="317"/>
      <c r="M126" s="317"/>
      <c r="N126" s="318">
        <f t="shared" si="0"/>
        <v>0</v>
      </c>
      <c r="O126" s="318"/>
      <c r="P126" s="318"/>
      <c r="Q126" s="318"/>
      <c r="R126" s="115"/>
      <c r="T126" s="192" t="s">
        <v>5</v>
      </c>
      <c r="U126" s="193" t="s">
        <v>41</v>
      </c>
      <c r="V126" s="194">
        <v>0</v>
      </c>
      <c r="W126" s="194">
        <f t="shared" si="1"/>
        <v>0</v>
      </c>
      <c r="X126" s="194">
        <v>0</v>
      </c>
      <c r="Y126" s="194">
        <f t="shared" si="2"/>
        <v>0</v>
      </c>
      <c r="Z126" s="194">
        <v>0</v>
      </c>
      <c r="AA126" s="195">
        <f t="shared" si="3"/>
        <v>0</v>
      </c>
      <c r="AR126" s="100" t="s">
        <v>582</v>
      </c>
      <c r="AT126" s="100" t="s">
        <v>156</v>
      </c>
      <c r="AU126" s="100" t="s">
        <v>124</v>
      </c>
      <c r="AY126" s="100" t="s">
        <v>155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00" t="s">
        <v>22</v>
      </c>
      <c r="BK126" s="196">
        <f t="shared" si="9"/>
        <v>0</v>
      </c>
      <c r="BL126" s="100" t="s">
        <v>582</v>
      </c>
      <c r="BM126" s="100" t="s">
        <v>335</v>
      </c>
    </row>
    <row r="127" spans="2:65" s="110" customFormat="1" ht="22.5" customHeight="1">
      <c r="B127" s="111"/>
      <c r="C127" s="228" t="s">
        <v>266</v>
      </c>
      <c r="D127" s="228" t="s">
        <v>300</v>
      </c>
      <c r="E127" s="229" t="s">
        <v>1653</v>
      </c>
      <c r="F127" s="344" t="s">
        <v>1654</v>
      </c>
      <c r="G127" s="344"/>
      <c r="H127" s="344"/>
      <c r="I127" s="344"/>
      <c r="J127" s="230" t="s">
        <v>159</v>
      </c>
      <c r="K127" s="231">
        <v>1</v>
      </c>
      <c r="L127" s="345"/>
      <c r="M127" s="345"/>
      <c r="N127" s="346">
        <f t="shared" si="0"/>
        <v>0</v>
      </c>
      <c r="O127" s="318"/>
      <c r="P127" s="318"/>
      <c r="Q127" s="318"/>
      <c r="R127" s="115"/>
      <c r="T127" s="192" t="s">
        <v>5</v>
      </c>
      <c r="U127" s="193" t="s">
        <v>41</v>
      </c>
      <c r="V127" s="194">
        <v>0</v>
      </c>
      <c r="W127" s="194">
        <f t="shared" si="1"/>
        <v>0</v>
      </c>
      <c r="X127" s="194">
        <v>0</v>
      </c>
      <c r="Y127" s="194">
        <f t="shared" si="2"/>
        <v>0</v>
      </c>
      <c r="Z127" s="194">
        <v>0</v>
      </c>
      <c r="AA127" s="195">
        <f t="shared" si="3"/>
        <v>0</v>
      </c>
      <c r="AR127" s="100" t="s">
        <v>1655</v>
      </c>
      <c r="AT127" s="100" t="s">
        <v>300</v>
      </c>
      <c r="AU127" s="100" t="s">
        <v>124</v>
      </c>
      <c r="AY127" s="100" t="s">
        <v>155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00" t="s">
        <v>22</v>
      </c>
      <c r="BK127" s="196">
        <f t="shared" si="9"/>
        <v>0</v>
      </c>
      <c r="BL127" s="100" t="s">
        <v>582</v>
      </c>
      <c r="BM127" s="100" t="s">
        <v>346</v>
      </c>
    </row>
    <row r="128" spans="2:63" s="180" customFormat="1" ht="29.85" customHeight="1">
      <c r="B128" s="176"/>
      <c r="C128" s="177"/>
      <c r="D128" s="187" t="s">
        <v>1628</v>
      </c>
      <c r="E128" s="187"/>
      <c r="F128" s="187"/>
      <c r="G128" s="187"/>
      <c r="H128" s="187"/>
      <c r="I128" s="187"/>
      <c r="J128" s="187"/>
      <c r="K128" s="187"/>
      <c r="L128" s="200"/>
      <c r="M128" s="200"/>
      <c r="N128" s="314">
        <f>BK128</f>
        <v>0</v>
      </c>
      <c r="O128" s="315"/>
      <c r="P128" s="315"/>
      <c r="Q128" s="315"/>
      <c r="R128" s="179"/>
      <c r="T128" s="181"/>
      <c r="U128" s="177"/>
      <c r="V128" s="177"/>
      <c r="W128" s="182">
        <f>SUM(W129:W148)</f>
        <v>0</v>
      </c>
      <c r="X128" s="177"/>
      <c r="Y128" s="182">
        <f>SUM(Y129:Y148)</f>
        <v>0</v>
      </c>
      <c r="Z128" s="177"/>
      <c r="AA128" s="183">
        <f>SUM(AA129:AA148)</f>
        <v>0</v>
      </c>
      <c r="AR128" s="184" t="s">
        <v>165</v>
      </c>
      <c r="AT128" s="185" t="s">
        <v>75</v>
      </c>
      <c r="AU128" s="185" t="s">
        <v>22</v>
      </c>
      <c r="AY128" s="184" t="s">
        <v>155</v>
      </c>
      <c r="BK128" s="186">
        <f>SUM(BK129:BK148)</f>
        <v>0</v>
      </c>
    </row>
    <row r="129" spans="2:65" s="110" customFormat="1" ht="22.5" customHeight="1">
      <c r="B129" s="111"/>
      <c r="C129" s="188" t="s">
        <v>270</v>
      </c>
      <c r="D129" s="188" t="s">
        <v>156</v>
      </c>
      <c r="E129" s="189" t="s">
        <v>1656</v>
      </c>
      <c r="F129" s="316" t="s">
        <v>1657</v>
      </c>
      <c r="G129" s="316"/>
      <c r="H129" s="316"/>
      <c r="I129" s="316"/>
      <c r="J129" s="190" t="s">
        <v>230</v>
      </c>
      <c r="K129" s="191">
        <v>1</v>
      </c>
      <c r="L129" s="317"/>
      <c r="M129" s="317"/>
      <c r="N129" s="318">
        <f aca="true" t="shared" si="10" ref="N129:N148">ROUND(L129*K129,2)</f>
        <v>0</v>
      </c>
      <c r="O129" s="318"/>
      <c r="P129" s="318"/>
      <c r="Q129" s="318"/>
      <c r="R129" s="115"/>
      <c r="T129" s="192" t="s">
        <v>5</v>
      </c>
      <c r="U129" s="193" t="s">
        <v>41</v>
      </c>
      <c r="V129" s="194">
        <v>0</v>
      </c>
      <c r="W129" s="194">
        <f aca="true" t="shared" si="11" ref="W129:W148">V129*K129</f>
        <v>0</v>
      </c>
      <c r="X129" s="194">
        <v>0</v>
      </c>
      <c r="Y129" s="194">
        <f aca="true" t="shared" si="12" ref="Y129:Y148">X129*K129</f>
        <v>0</v>
      </c>
      <c r="Z129" s="194">
        <v>0</v>
      </c>
      <c r="AA129" s="195">
        <f aca="true" t="shared" si="13" ref="AA129:AA148">Z129*K129</f>
        <v>0</v>
      </c>
      <c r="AR129" s="100" t="s">
        <v>582</v>
      </c>
      <c r="AT129" s="100" t="s">
        <v>156</v>
      </c>
      <c r="AU129" s="100" t="s">
        <v>124</v>
      </c>
      <c r="AY129" s="100" t="s">
        <v>155</v>
      </c>
      <c r="BE129" s="196">
        <f aca="true" t="shared" si="14" ref="BE129:BE148">IF(U129="základní",N129,0)</f>
        <v>0</v>
      </c>
      <c r="BF129" s="196">
        <f aca="true" t="shared" si="15" ref="BF129:BF148">IF(U129="snížená",N129,0)</f>
        <v>0</v>
      </c>
      <c r="BG129" s="196">
        <f aca="true" t="shared" si="16" ref="BG129:BG148">IF(U129="zákl. přenesená",N129,0)</f>
        <v>0</v>
      </c>
      <c r="BH129" s="196">
        <f aca="true" t="shared" si="17" ref="BH129:BH148">IF(U129="sníž. přenesená",N129,0)</f>
        <v>0</v>
      </c>
      <c r="BI129" s="196">
        <f aca="true" t="shared" si="18" ref="BI129:BI148">IF(U129="nulová",N129,0)</f>
        <v>0</v>
      </c>
      <c r="BJ129" s="100" t="s">
        <v>22</v>
      </c>
      <c r="BK129" s="196">
        <f aca="true" t="shared" si="19" ref="BK129:BK148">ROUND(L129*K129,2)</f>
        <v>0</v>
      </c>
      <c r="BL129" s="100" t="s">
        <v>582</v>
      </c>
      <c r="BM129" s="100" t="s">
        <v>369</v>
      </c>
    </row>
    <row r="130" spans="2:65" s="110" customFormat="1" ht="22.5" customHeight="1">
      <c r="B130" s="111"/>
      <c r="C130" s="188" t="s">
        <v>11</v>
      </c>
      <c r="D130" s="188" t="s">
        <v>156</v>
      </c>
      <c r="E130" s="189" t="s">
        <v>1658</v>
      </c>
      <c r="F130" s="316" t="s">
        <v>1659</v>
      </c>
      <c r="G130" s="316"/>
      <c r="H130" s="316"/>
      <c r="I130" s="316"/>
      <c r="J130" s="190" t="s">
        <v>230</v>
      </c>
      <c r="K130" s="191">
        <v>7</v>
      </c>
      <c r="L130" s="317"/>
      <c r="M130" s="317"/>
      <c r="N130" s="318">
        <f t="shared" si="10"/>
        <v>0</v>
      </c>
      <c r="O130" s="318"/>
      <c r="P130" s="318"/>
      <c r="Q130" s="318"/>
      <c r="R130" s="115"/>
      <c r="T130" s="192" t="s">
        <v>5</v>
      </c>
      <c r="U130" s="193" t="s">
        <v>41</v>
      </c>
      <c r="V130" s="194">
        <v>0</v>
      </c>
      <c r="W130" s="194">
        <f t="shared" si="11"/>
        <v>0</v>
      </c>
      <c r="X130" s="194">
        <v>0</v>
      </c>
      <c r="Y130" s="194">
        <f t="shared" si="12"/>
        <v>0</v>
      </c>
      <c r="Z130" s="194">
        <v>0</v>
      </c>
      <c r="AA130" s="195">
        <f t="shared" si="13"/>
        <v>0</v>
      </c>
      <c r="AR130" s="100" t="s">
        <v>582</v>
      </c>
      <c r="AT130" s="100" t="s">
        <v>156</v>
      </c>
      <c r="AU130" s="100" t="s">
        <v>124</v>
      </c>
      <c r="AY130" s="100" t="s">
        <v>155</v>
      </c>
      <c r="BE130" s="196">
        <f t="shared" si="14"/>
        <v>0</v>
      </c>
      <c r="BF130" s="196">
        <f t="shared" si="15"/>
        <v>0</v>
      </c>
      <c r="BG130" s="196">
        <f t="shared" si="16"/>
        <v>0</v>
      </c>
      <c r="BH130" s="196">
        <f t="shared" si="17"/>
        <v>0</v>
      </c>
      <c r="BI130" s="196">
        <f t="shared" si="18"/>
        <v>0</v>
      </c>
      <c r="BJ130" s="100" t="s">
        <v>22</v>
      </c>
      <c r="BK130" s="196">
        <f t="shared" si="19"/>
        <v>0</v>
      </c>
      <c r="BL130" s="100" t="s">
        <v>582</v>
      </c>
      <c r="BM130" s="100" t="s">
        <v>377</v>
      </c>
    </row>
    <row r="131" spans="2:65" s="110" customFormat="1" ht="22.5" customHeight="1">
      <c r="B131" s="111"/>
      <c r="C131" s="188" t="s">
        <v>280</v>
      </c>
      <c r="D131" s="188" t="s">
        <v>156</v>
      </c>
      <c r="E131" s="189" t="s">
        <v>1660</v>
      </c>
      <c r="F131" s="316" t="s">
        <v>1661</v>
      </c>
      <c r="G131" s="316"/>
      <c r="H131" s="316"/>
      <c r="I131" s="316"/>
      <c r="J131" s="190" t="s">
        <v>230</v>
      </c>
      <c r="K131" s="191">
        <v>1</v>
      </c>
      <c r="L131" s="317"/>
      <c r="M131" s="317"/>
      <c r="N131" s="318">
        <f t="shared" si="10"/>
        <v>0</v>
      </c>
      <c r="O131" s="318"/>
      <c r="P131" s="318"/>
      <c r="Q131" s="318"/>
      <c r="R131" s="115"/>
      <c r="T131" s="192" t="s">
        <v>5</v>
      </c>
      <c r="U131" s="193" t="s">
        <v>41</v>
      </c>
      <c r="V131" s="194">
        <v>0</v>
      </c>
      <c r="W131" s="194">
        <f t="shared" si="11"/>
        <v>0</v>
      </c>
      <c r="X131" s="194">
        <v>0</v>
      </c>
      <c r="Y131" s="194">
        <f t="shared" si="12"/>
        <v>0</v>
      </c>
      <c r="Z131" s="194">
        <v>0</v>
      </c>
      <c r="AA131" s="195">
        <f t="shared" si="13"/>
        <v>0</v>
      </c>
      <c r="AR131" s="100" t="s">
        <v>582</v>
      </c>
      <c r="AT131" s="100" t="s">
        <v>156</v>
      </c>
      <c r="AU131" s="100" t="s">
        <v>124</v>
      </c>
      <c r="AY131" s="100" t="s">
        <v>155</v>
      </c>
      <c r="BE131" s="196">
        <f t="shared" si="14"/>
        <v>0</v>
      </c>
      <c r="BF131" s="196">
        <f t="shared" si="15"/>
        <v>0</v>
      </c>
      <c r="BG131" s="196">
        <f t="shared" si="16"/>
        <v>0</v>
      </c>
      <c r="BH131" s="196">
        <f t="shared" si="17"/>
        <v>0</v>
      </c>
      <c r="BI131" s="196">
        <f t="shared" si="18"/>
        <v>0</v>
      </c>
      <c r="BJ131" s="100" t="s">
        <v>22</v>
      </c>
      <c r="BK131" s="196">
        <f t="shared" si="19"/>
        <v>0</v>
      </c>
      <c r="BL131" s="100" t="s">
        <v>582</v>
      </c>
      <c r="BM131" s="100" t="s">
        <v>388</v>
      </c>
    </row>
    <row r="132" spans="2:65" s="110" customFormat="1" ht="22.5" customHeight="1">
      <c r="B132" s="111"/>
      <c r="C132" s="188" t="s">
        <v>287</v>
      </c>
      <c r="D132" s="188" t="s">
        <v>156</v>
      </c>
      <c r="E132" s="189" t="s">
        <v>1662</v>
      </c>
      <c r="F132" s="316" t="s">
        <v>1663</v>
      </c>
      <c r="G132" s="316"/>
      <c r="H132" s="316"/>
      <c r="I132" s="316"/>
      <c r="J132" s="190" t="s">
        <v>230</v>
      </c>
      <c r="K132" s="191">
        <v>2</v>
      </c>
      <c r="L132" s="317"/>
      <c r="M132" s="317"/>
      <c r="N132" s="318">
        <f t="shared" si="10"/>
        <v>0</v>
      </c>
      <c r="O132" s="318"/>
      <c r="P132" s="318"/>
      <c r="Q132" s="318"/>
      <c r="R132" s="115"/>
      <c r="T132" s="192" t="s">
        <v>5</v>
      </c>
      <c r="U132" s="193" t="s">
        <v>41</v>
      </c>
      <c r="V132" s="194">
        <v>0</v>
      </c>
      <c r="W132" s="194">
        <f t="shared" si="11"/>
        <v>0</v>
      </c>
      <c r="X132" s="194">
        <v>0</v>
      </c>
      <c r="Y132" s="194">
        <f t="shared" si="12"/>
        <v>0</v>
      </c>
      <c r="Z132" s="194">
        <v>0</v>
      </c>
      <c r="AA132" s="195">
        <f t="shared" si="13"/>
        <v>0</v>
      </c>
      <c r="AR132" s="100" t="s">
        <v>582</v>
      </c>
      <c r="AT132" s="100" t="s">
        <v>156</v>
      </c>
      <c r="AU132" s="100" t="s">
        <v>124</v>
      </c>
      <c r="AY132" s="100" t="s">
        <v>155</v>
      </c>
      <c r="BE132" s="196">
        <f t="shared" si="14"/>
        <v>0</v>
      </c>
      <c r="BF132" s="196">
        <f t="shared" si="15"/>
        <v>0</v>
      </c>
      <c r="BG132" s="196">
        <f t="shared" si="16"/>
        <v>0</v>
      </c>
      <c r="BH132" s="196">
        <f t="shared" si="17"/>
        <v>0</v>
      </c>
      <c r="BI132" s="196">
        <f t="shared" si="18"/>
        <v>0</v>
      </c>
      <c r="BJ132" s="100" t="s">
        <v>22</v>
      </c>
      <c r="BK132" s="196">
        <f t="shared" si="19"/>
        <v>0</v>
      </c>
      <c r="BL132" s="100" t="s">
        <v>582</v>
      </c>
      <c r="BM132" s="100" t="s">
        <v>398</v>
      </c>
    </row>
    <row r="133" spans="2:65" s="110" customFormat="1" ht="22.5" customHeight="1">
      <c r="B133" s="111"/>
      <c r="C133" s="188" t="s">
        <v>295</v>
      </c>
      <c r="D133" s="188" t="s">
        <v>156</v>
      </c>
      <c r="E133" s="189" t="s">
        <v>1664</v>
      </c>
      <c r="F133" s="316" t="s">
        <v>1665</v>
      </c>
      <c r="G133" s="316"/>
      <c r="H133" s="316"/>
      <c r="I133" s="316"/>
      <c r="J133" s="190" t="s">
        <v>230</v>
      </c>
      <c r="K133" s="191">
        <v>1</v>
      </c>
      <c r="L133" s="317"/>
      <c r="M133" s="317"/>
      <c r="N133" s="318">
        <f t="shared" si="10"/>
        <v>0</v>
      </c>
      <c r="O133" s="318"/>
      <c r="P133" s="318"/>
      <c r="Q133" s="318"/>
      <c r="R133" s="115"/>
      <c r="T133" s="192" t="s">
        <v>5</v>
      </c>
      <c r="U133" s="193" t="s">
        <v>41</v>
      </c>
      <c r="V133" s="194">
        <v>0</v>
      </c>
      <c r="W133" s="194">
        <f t="shared" si="11"/>
        <v>0</v>
      </c>
      <c r="X133" s="194">
        <v>0</v>
      </c>
      <c r="Y133" s="194">
        <f t="shared" si="12"/>
        <v>0</v>
      </c>
      <c r="Z133" s="194">
        <v>0</v>
      </c>
      <c r="AA133" s="195">
        <f t="shared" si="13"/>
        <v>0</v>
      </c>
      <c r="AR133" s="100" t="s">
        <v>582</v>
      </c>
      <c r="AT133" s="100" t="s">
        <v>156</v>
      </c>
      <c r="AU133" s="100" t="s">
        <v>124</v>
      </c>
      <c r="AY133" s="100" t="s">
        <v>155</v>
      </c>
      <c r="BE133" s="196">
        <f t="shared" si="14"/>
        <v>0</v>
      </c>
      <c r="BF133" s="196">
        <f t="shared" si="15"/>
        <v>0</v>
      </c>
      <c r="BG133" s="196">
        <f t="shared" si="16"/>
        <v>0</v>
      </c>
      <c r="BH133" s="196">
        <f t="shared" si="17"/>
        <v>0</v>
      </c>
      <c r="BI133" s="196">
        <f t="shared" si="18"/>
        <v>0</v>
      </c>
      <c r="BJ133" s="100" t="s">
        <v>22</v>
      </c>
      <c r="BK133" s="196">
        <f t="shared" si="19"/>
        <v>0</v>
      </c>
      <c r="BL133" s="100" t="s">
        <v>582</v>
      </c>
      <c r="BM133" s="100" t="s">
        <v>433</v>
      </c>
    </row>
    <row r="134" spans="2:65" s="110" customFormat="1" ht="22.5" customHeight="1">
      <c r="B134" s="111"/>
      <c r="C134" s="188" t="s">
        <v>299</v>
      </c>
      <c r="D134" s="188" t="s">
        <v>156</v>
      </c>
      <c r="E134" s="189" t="s">
        <v>1666</v>
      </c>
      <c r="F134" s="316" t="s">
        <v>1667</v>
      </c>
      <c r="G134" s="316"/>
      <c r="H134" s="316"/>
      <c r="I134" s="316"/>
      <c r="J134" s="190" t="s">
        <v>230</v>
      </c>
      <c r="K134" s="191">
        <v>3</v>
      </c>
      <c r="L134" s="317"/>
      <c r="M134" s="317"/>
      <c r="N134" s="318">
        <f t="shared" si="10"/>
        <v>0</v>
      </c>
      <c r="O134" s="318"/>
      <c r="P134" s="318"/>
      <c r="Q134" s="318"/>
      <c r="R134" s="115"/>
      <c r="T134" s="192" t="s">
        <v>5</v>
      </c>
      <c r="U134" s="193" t="s">
        <v>41</v>
      </c>
      <c r="V134" s="194">
        <v>0</v>
      </c>
      <c r="W134" s="194">
        <f t="shared" si="11"/>
        <v>0</v>
      </c>
      <c r="X134" s="194">
        <v>0</v>
      </c>
      <c r="Y134" s="194">
        <f t="shared" si="12"/>
        <v>0</v>
      </c>
      <c r="Z134" s="194">
        <v>0</v>
      </c>
      <c r="AA134" s="195">
        <f t="shared" si="13"/>
        <v>0</v>
      </c>
      <c r="AR134" s="100" t="s">
        <v>582</v>
      </c>
      <c r="AT134" s="100" t="s">
        <v>156</v>
      </c>
      <c r="AU134" s="100" t="s">
        <v>124</v>
      </c>
      <c r="AY134" s="100" t="s">
        <v>155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100" t="s">
        <v>22</v>
      </c>
      <c r="BK134" s="196">
        <f t="shared" si="19"/>
        <v>0</v>
      </c>
      <c r="BL134" s="100" t="s">
        <v>582</v>
      </c>
      <c r="BM134" s="100" t="s">
        <v>443</v>
      </c>
    </row>
    <row r="135" spans="2:65" s="110" customFormat="1" ht="22.5" customHeight="1">
      <c r="B135" s="111"/>
      <c r="C135" s="188" t="s">
        <v>304</v>
      </c>
      <c r="D135" s="188" t="s">
        <v>156</v>
      </c>
      <c r="E135" s="189" t="s">
        <v>1668</v>
      </c>
      <c r="F135" s="316" t="s">
        <v>1669</v>
      </c>
      <c r="G135" s="316"/>
      <c r="H135" s="316"/>
      <c r="I135" s="316"/>
      <c r="J135" s="190" t="s">
        <v>230</v>
      </c>
      <c r="K135" s="191">
        <v>20</v>
      </c>
      <c r="L135" s="317"/>
      <c r="M135" s="317"/>
      <c r="N135" s="318">
        <f t="shared" si="10"/>
        <v>0</v>
      </c>
      <c r="O135" s="318"/>
      <c r="P135" s="318"/>
      <c r="Q135" s="318"/>
      <c r="R135" s="115"/>
      <c r="T135" s="192" t="s">
        <v>5</v>
      </c>
      <c r="U135" s="193" t="s">
        <v>41</v>
      </c>
      <c r="V135" s="194">
        <v>0</v>
      </c>
      <c r="W135" s="194">
        <f t="shared" si="11"/>
        <v>0</v>
      </c>
      <c r="X135" s="194">
        <v>0</v>
      </c>
      <c r="Y135" s="194">
        <f t="shared" si="12"/>
        <v>0</v>
      </c>
      <c r="Z135" s="194">
        <v>0</v>
      </c>
      <c r="AA135" s="195">
        <f t="shared" si="13"/>
        <v>0</v>
      </c>
      <c r="AR135" s="100" t="s">
        <v>582</v>
      </c>
      <c r="AT135" s="100" t="s">
        <v>156</v>
      </c>
      <c r="AU135" s="100" t="s">
        <v>124</v>
      </c>
      <c r="AY135" s="100" t="s">
        <v>155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100" t="s">
        <v>22</v>
      </c>
      <c r="BK135" s="196">
        <f t="shared" si="19"/>
        <v>0</v>
      </c>
      <c r="BL135" s="100" t="s">
        <v>582</v>
      </c>
      <c r="BM135" s="100" t="s">
        <v>453</v>
      </c>
    </row>
    <row r="136" spans="2:65" s="110" customFormat="1" ht="31.5" customHeight="1">
      <c r="B136" s="111"/>
      <c r="C136" s="188" t="s">
        <v>10</v>
      </c>
      <c r="D136" s="188" t="s">
        <v>156</v>
      </c>
      <c r="E136" s="189" t="s">
        <v>1670</v>
      </c>
      <c r="F136" s="316" t="s">
        <v>1671</v>
      </c>
      <c r="G136" s="316"/>
      <c r="H136" s="316"/>
      <c r="I136" s="316"/>
      <c r="J136" s="190" t="s">
        <v>230</v>
      </c>
      <c r="K136" s="191">
        <v>20</v>
      </c>
      <c r="L136" s="317"/>
      <c r="M136" s="317"/>
      <c r="N136" s="318">
        <f t="shared" si="10"/>
        <v>0</v>
      </c>
      <c r="O136" s="318"/>
      <c r="P136" s="318"/>
      <c r="Q136" s="318"/>
      <c r="R136" s="115"/>
      <c r="T136" s="192" t="s">
        <v>5</v>
      </c>
      <c r="U136" s="193" t="s">
        <v>41</v>
      </c>
      <c r="V136" s="194">
        <v>0</v>
      </c>
      <c r="W136" s="194">
        <f t="shared" si="11"/>
        <v>0</v>
      </c>
      <c r="X136" s="194">
        <v>0</v>
      </c>
      <c r="Y136" s="194">
        <f t="shared" si="12"/>
        <v>0</v>
      </c>
      <c r="Z136" s="194">
        <v>0</v>
      </c>
      <c r="AA136" s="195">
        <f t="shared" si="13"/>
        <v>0</v>
      </c>
      <c r="AR136" s="100" t="s">
        <v>582</v>
      </c>
      <c r="AT136" s="100" t="s">
        <v>156</v>
      </c>
      <c r="AU136" s="100" t="s">
        <v>124</v>
      </c>
      <c r="AY136" s="100" t="s">
        <v>155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100" t="s">
        <v>22</v>
      </c>
      <c r="BK136" s="196">
        <f t="shared" si="19"/>
        <v>0</v>
      </c>
      <c r="BL136" s="100" t="s">
        <v>582</v>
      </c>
      <c r="BM136" s="100" t="s">
        <v>462</v>
      </c>
    </row>
    <row r="137" spans="2:65" s="110" customFormat="1" ht="22.5" customHeight="1">
      <c r="B137" s="111"/>
      <c r="C137" s="188" t="s">
        <v>323</v>
      </c>
      <c r="D137" s="188" t="s">
        <v>156</v>
      </c>
      <c r="E137" s="189" t="s">
        <v>1672</v>
      </c>
      <c r="F137" s="316" t="s">
        <v>1673</v>
      </c>
      <c r="G137" s="316"/>
      <c r="H137" s="316"/>
      <c r="I137" s="316"/>
      <c r="J137" s="190" t="s">
        <v>230</v>
      </c>
      <c r="K137" s="191">
        <v>20</v>
      </c>
      <c r="L137" s="317"/>
      <c r="M137" s="317"/>
      <c r="N137" s="318">
        <f t="shared" si="10"/>
        <v>0</v>
      </c>
      <c r="O137" s="318"/>
      <c r="P137" s="318"/>
      <c r="Q137" s="318"/>
      <c r="R137" s="115"/>
      <c r="T137" s="192" t="s">
        <v>5</v>
      </c>
      <c r="U137" s="193" t="s">
        <v>41</v>
      </c>
      <c r="V137" s="194">
        <v>0</v>
      </c>
      <c r="W137" s="194">
        <f t="shared" si="11"/>
        <v>0</v>
      </c>
      <c r="X137" s="194">
        <v>0</v>
      </c>
      <c r="Y137" s="194">
        <f t="shared" si="12"/>
        <v>0</v>
      </c>
      <c r="Z137" s="194">
        <v>0</v>
      </c>
      <c r="AA137" s="195">
        <f t="shared" si="13"/>
        <v>0</v>
      </c>
      <c r="AR137" s="100" t="s">
        <v>582</v>
      </c>
      <c r="AT137" s="100" t="s">
        <v>156</v>
      </c>
      <c r="AU137" s="100" t="s">
        <v>124</v>
      </c>
      <c r="AY137" s="100" t="s">
        <v>155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100" t="s">
        <v>22</v>
      </c>
      <c r="BK137" s="196">
        <f t="shared" si="19"/>
        <v>0</v>
      </c>
      <c r="BL137" s="100" t="s">
        <v>582</v>
      </c>
      <c r="BM137" s="100" t="s">
        <v>474</v>
      </c>
    </row>
    <row r="138" spans="2:65" s="110" customFormat="1" ht="22.5" customHeight="1">
      <c r="B138" s="111"/>
      <c r="C138" s="188" t="s">
        <v>331</v>
      </c>
      <c r="D138" s="188" t="s">
        <v>156</v>
      </c>
      <c r="E138" s="189" t="s">
        <v>1674</v>
      </c>
      <c r="F138" s="316" t="s">
        <v>1675</v>
      </c>
      <c r="G138" s="316"/>
      <c r="H138" s="316"/>
      <c r="I138" s="316"/>
      <c r="J138" s="190" t="s">
        <v>230</v>
      </c>
      <c r="K138" s="191">
        <v>3</v>
      </c>
      <c r="L138" s="317"/>
      <c r="M138" s="317"/>
      <c r="N138" s="318">
        <f t="shared" si="10"/>
        <v>0</v>
      </c>
      <c r="O138" s="318"/>
      <c r="P138" s="318"/>
      <c r="Q138" s="318"/>
      <c r="R138" s="115"/>
      <c r="T138" s="192" t="s">
        <v>5</v>
      </c>
      <c r="U138" s="193" t="s">
        <v>41</v>
      </c>
      <c r="V138" s="194">
        <v>0</v>
      </c>
      <c r="W138" s="194">
        <f t="shared" si="11"/>
        <v>0</v>
      </c>
      <c r="X138" s="194">
        <v>0</v>
      </c>
      <c r="Y138" s="194">
        <f t="shared" si="12"/>
        <v>0</v>
      </c>
      <c r="Z138" s="194">
        <v>0</v>
      </c>
      <c r="AA138" s="195">
        <f t="shared" si="13"/>
        <v>0</v>
      </c>
      <c r="AR138" s="100" t="s">
        <v>582</v>
      </c>
      <c r="AT138" s="100" t="s">
        <v>156</v>
      </c>
      <c r="AU138" s="100" t="s">
        <v>124</v>
      </c>
      <c r="AY138" s="100" t="s">
        <v>155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00" t="s">
        <v>22</v>
      </c>
      <c r="BK138" s="196">
        <f t="shared" si="19"/>
        <v>0</v>
      </c>
      <c r="BL138" s="100" t="s">
        <v>582</v>
      </c>
      <c r="BM138" s="100" t="s">
        <v>485</v>
      </c>
    </row>
    <row r="139" spans="2:65" s="110" customFormat="1" ht="22.5" customHeight="1">
      <c r="B139" s="111"/>
      <c r="C139" s="188" t="s">
        <v>335</v>
      </c>
      <c r="D139" s="188" t="s">
        <v>156</v>
      </c>
      <c r="E139" s="189" t="s">
        <v>1676</v>
      </c>
      <c r="F139" s="316" t="s">
        <v>1677</v>
      </c>
      <c r="G139" s="316"/>
      <c r="H139" s="316"/>
      <c r="I139" s="316"/>
      <c r="J139" s="190" t="s">
        <v>230</v>
      </c>
      <c r="K139" s="191">
        <v>150</v>
      </c>
      <c r="L139" s="317"/>
      <c r="M139" s="317"/>
      <c r="N139" s="318">
        <f t="shared" si="10"/>
        <v>0</v>
      </c>
      <c r="O139" s="318"/>
      <c r="P139" s="318"/>
      <c r="Q139" s="318"/>
      <c r="R139" s="115"/>
      <c r="T139" s="192" t="s">
        <v>5</v>
      </c>
      <c r="U139" s="193" t="s">
        <v>41</v>
      </c>
      <c r="V139" s="194">
        <v>0</v>
      </c>
      <c r="W139" s="194">
        <f t="shared" si="11"/>
        <v>0</v>
      </c>
      <c r="X139" s="194">
        <v>0</v>
      </c>
      <c r="Y139" s="194">
        <f t="shared" si="12"/>
        <v>0</v>
      </c>
      <c r="Z139" s="194">
        <v>0</v>
      </c>
      <c r="AA139" s="195">
        <f t="shared" si="13"/>
        <v>0</v>
      </c>
      <c r="AR139" s="100" t="s">
        <v>582</v>
      </c>
      <c r="AT139" s="100" t="s">
        <v>156</v>
      </c>
      <c r="AU139" s="100" t="s">
        <v>124</v>
      </c>
      <c r="AY139" s="100" t="s">
        <v>155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100" t="s">
        <v>22</v>
      </c>
      <c r="BK139" s="196">
        <f t="shared" si="19"/>
        <v>0</v>
      </c>
      <c r="BL139" s="100" t="s">
        <v>582</v>
      </c>
      <c r="BM139" s="100" t="s">
        <v>496</v>
      </c>
    </row>
    <row r="140" spans="2:65" s="110" customFormat="1" ht="22.5" customHeight="1">
      <c r="B140" s="111"/>
      <c r="C140" s="188" t="s">
        <v>341</v>
      </c>
      <c r="D140" s="188" t="s">
        <v>156</v>
      </c>
      <c r="E140" s="189" t="s">
        <v>1678</v>
      </c>
      <c r="F140" s="316" t="s">
        <v>1679</v>
      </c>
      <c r="G140" s="316"/>
      <c r="H140" s="316"/>
      <c r="I140" s="316"/>
      <c r="J140" s="190" t="s">
        <v>477</v>
      </c>
      <c r="K140" s="191">
        <v>60</v>
      </c>
      <c r="L140" s="317"/>
      <c r="M140" s="317"/>
      <c r="N140" s="318">
        <f t="shared" si="10"/>
        <v>0</v>
      </c>
      <c r="O140" s="318"/>
      <c r="P140" s="318"/>
      <c r="Q140" s="318"/>
      <c r="R140" s="115"/>
      <c r="T140" s="192" t="s">
        <v>5</v>
      </c>
      <c r="U140" s="193" t="s">
        <v>41</v>
      </c>
      <c r="V140" s="194">
        <v>0</v>
      </c>
      <c r="W140" s="194">
        <f t="shared" si="11"/>
        <v>0</v>
      </c>
      <c r="X140" s="194">
        <v>0</v>
      </c>
      <c r="Y140" s="194">
        <f t="shared" si="12"/>
        <v>0</v>
      </c>
      <c r="Z140" s="194">
        <v>0</v>
      </c>
      <c r="AA140" s="195">
        <f t="shared" si="13"/>
        <v>0</v>
      </c>
      <c r="AR140" s="100" t="s">
        <v>582</v>
      </c>
      <c r="AT140" s="100" t="s">
        <v>156</v>
      </c>
      <c r="AU140" s="100" t="s">
        <v>124</v>
      </c>
      <c r="AY140" s="100" t="s">
        <v>155</v>
      </c>
      <c r="BE140" s="196">
        <f t="shared" si="14"/>
        <v>0</v>
      </c>
      <c r="BF140" s="196">
        <f t="shared" si="15"/>
        <v>0</v>
      </c>
      <c r="BG140" s="196">
        <f t="shared" si="16"/>
        <v>0</v>
      </c>
      <c r="BH140" s="196">
        <f t="shared" si="17"/>
        <v>0</v>
      </c>
      <c r="BI140" s="196">
        <f t="shared" si="18"/>
        <v>0</v>
      </c>
      <c r="BJ140" s="100" t="s">
        <v>22</v>
      </c>
      <c r="BK140" s="196">
        <f t="shared" si="19"/>
        <v>0</v>
      </c>
      <c r="BL140" s="100" t="s">
        <v>582</v>
      </c>
      <c r="BM140" s="100" t="s">
        <v>508</v>
      </c>
    </row>
    <row r="141" spans="2:65" s="110" customFormat="1" ht="22.5" customHeight="1">
      <c r="B141" s="111"/>
      <c r="C141" s="188" t="s">
        <v>346</v>
      </c>
      <c r="D141" s="188" t="s">
        <v>156</v>
      </c>
      <c r="E141" s="189" t="s">
        <v>1680</v>
      </c>
      <c r="F141" s="316" t="s">
        <v>1681</v>
      </c>
      <c r="G141" s="316"/>
      <c r="H141" s="316"/>
      <c r="I141" s="316"/>
      <c r="J141" s="190" t="s">
        <v>477</v>
      </c>
      <c r="K141" s="191">
        <v>66</v>
      </c>
      <c r="L141" s="317"/>
      <c r="M141" s="317"/>
      <c r="N141" s="318">
        <f t="shared" si="10"/>
        <v>0</v>
      </c>
      <c r="O141" s="318"/>
      <c r="P141" s="318"/>
      <c r="Q141" s="318"/>
      <c r="R141" s="115"/>
      <c r="T141" s="192" t="s">
        <v>5</v>
      </c>
      <c r="U141" s="193" t="s">
        <v>41</v>
      </c>
      <c r="V141" s="194">
        <v>0</v>
      </c>
      <c r="W141" s="194">
        <f t="shared" si="11"/>
        <v>0</v>
      </c>
      <c r="X141" s="194">
        <v>0</v>
      </c>
      <c r="Y141" s="194">
        <f t="shared" si="12"/>
        <v>0</v>
      </c>
      <c r="Z141" s="194">
        <v>0</v>
      </c>
      <c r="AA141" s="195">
        <f t="shared" si="13"/>
        <v>0</v>
      </c>
      <c r="AR141" s="100" t="s">
        <v>582</v>
      </c>
      <c r="AT141" s="100" t="s">
        <v>156</v>
      </c>
      <c r="AU141" s="100" t="s">
        <v>124</v>
      </c>
      <c r="AY141" s="100" t="s">
        <v>155</v>
      </c>
      <c r="BE141" s="196">
        <f t="shared" si="14"/>
        <v>0</v>
      </c>
      <c r="BF141" s="196">
        <f t="shared" si="15"/>
        <v>0</v>
      </c>
      <c r="BG141" s="196">
        <f t="shared" si="16"/>
        <v>0</v>
      </c>
      <c r="BH141" s="196">
        <f t="shared" si="17"/>
        <v>0</v>
      </c>
      <c r="BI141" s="196">
        <f t="shared" si="18"/>
        <v>0</v>
      </c>
      <c r="BJ141" s="100" t="s">
        <v>22</v>
      </c>
      <c r="BK141" s="196">
        <f t="shared" si="19"/>
        <v>0</v>
      </c>
      <c r="BL141" s="100" t="s">
        <v>582</v>
      </c>
      <c r="BM141" s="100" t="s">
        <v>520</v>
      </c>
    </row>
    <row r="142" spans="2:65" s="110" customFormat="1" ht="22.5" customHeight="1">
      <c r="B142" s="111"/>
      <c r="C142" s="188" t="s">
        <v>365</v>
      </c>
      <c r="D142" s="188" t="s">
        <v>156</v>
      </c>
      <c r="E142" s="189" t="s">
        <v>1682</v>
      </c>
      <c r="F142" s="316" t="s">
        <v>1683</v>
      </c>
      <c r="G142" s="316"/>
      <c r="H142" s="316"/>
      <c r="I142" s="316"/>
      <c r="J142" s="190" t="s">
        <v>230</v>
      </c>
      <c r="K142" s="191">
        <v>150</v>
      </c>
      <c r="L142" s="317"/>
      <c r="M142" s="317"/>
      <c r="N142" s="318">
        <f t="shared" si="10"/>
        <v>0</v>
      </c>
      <c r="O142" s="318"/>
      <c r="P142" s="318"/>
      <c r="Q142" s="318"/>
      <c r="R142" s="115"/>
      <c r="T142" s="192" t="s">
        <v>5</v>
      </c>
      <c r="U142" s="193" t="s">
        <v>41</v>
      </c>
      <c r="V142" s="194">
        <v>0</v>
      </c>
      <c r="W142" s="194">
        <f t="shared" si="11"/>
        <v>0</v>
      </c>
      <c r="X142" s="194">
        <v>0</v>
      </c>
      <c r="Y142" s="194">
        <f t="shared" si="12"/>
        <v>0</v>
      </c>
      <c r="Z142" s="194">
        <v>0</v>
      </c>
      <c r="AA142" s="195">
        <f t="shared" si="13"/>
        <v>0</v>
      </c>
      <c r="AR142" s="100" t="s">
        <v>582</v>
      </c>
      <c r="AT142" s="100" t="s">
        <v>156</v>
      </c>
      <c r="AU142" s="100" t="s">
        <v>124</v>
      </c>
      <c r="AY142" s="100" t="s">
        <v>155</v>
      </c>
      <c r="BE142" s="196">
        <f t="shared" si="14"/>
        <v>0</v>
      </c>
      <c r="BF142" s="196">
        <f t="shared" si="15"/>
        <v>0</v>
      </c>
      <c r="BG142" s="196">
        <f t="shared" si="16"/>
        <v>0</v>
      </c>
      <c r="BH142" s="196">
        <f t="shared" si="17"/>
        <v>0</v>
      </c>
      <c r="BI142" s="196">
        <f t="shared" si="18"/>
        <v>0</v>
      </c>
      <c r="BJ142" s="100" t="s">
        <v>22</v>
      </c>
      <c r="BK142" s="196">
        <f t="shared" si="19"/>
        <v>0</v>
      </c>
      <c r="BL142" s="100" t="s">
        <v>582</v>
      </c>
      <c r="BM142" s="100" t="s">
        <v>530</v>
      </c>
    </row>
    <row r="143" spans="2:65" s="110" customFormat="1" ht="22.5" customHeight="1">
      <c r="B143" s="111"/>
      <c r="C143" s="188" t="s">
        <v>369</v>
      </c>
      <c r="D143" s="188" t="s">
        <v>156</v>
      </c>
      <c r="E143" s="189" t="s">
        <v>1684</v>
      </c>
      <c r="F143" s="316" t="s">
        <v>1685</v>
      </c>
      <c r="G143" s="316"/>
      <c r="H143" s="316"/>
      <c r="I143" s="316"/>
      <c r="J143" s="190" t="s">
        <v>230</v>
      </c>
      <c r="K143" s="191">
        <v>126</v>
      </c>
      <c r="L143" s="317"/>
      <c r="M143" s="317"/>
      <c r="N143" s="318">
        <f t="shared" si="10"/>
        <v>0</v>
      </c>
      <c r="O143" s="318"/>
      <c r="P143" s="318"/>
      <c r="Q143" s="318"/>
      <c r="R143" s="115"/>
      <c r="T143" s="192" t="s">
        <v>5</v>
      </c>
      <c r="U143" s="193" t="s">
        <v>41</v>
      </c>
      <c r="V143" s="194">
        <v>0</v>
      </c>
      <c r="W143" s="194">
        <f t="shared" si="11"/>
        <v>0</v>
      </c>
      <c r="X143" s="194">
        <v>0</v>
      </c>
      <c r="Y143" s="194">
        <f t="shared" si="12"/>
        <v>0</v>
      </c>
      <c r="Z143" s="194">
        <v>0</v>
      </c>
      <c r="AA143" s="195">
        <f t="shared" si="13"/>
        <v>0</v>
      </c>
      <c r="AR143" s="100" t="s">
        <v>582</v>
      </c>
      <c r="AT143" s="100" t="s">
        <v>156</v>
      </c>
      <c r="AU143" s="100" t="s">
        <v>124</v>
      </c>
      <c r="AY143" s="100" t="s">
        <v>155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00" t="s">
        <v>22</v>
      </c>
      <c r="BK143" s="196">
        <f t="shared" si="19"/>
        <v>0</v>
      </c>
      <c r="BL143" s="100" t="s">
        <v>582</v>
      </c>
      <c r="BM143" s="100" t="s">
        <v>543</v>
      </c>
    </row>
    <row r="144" spans="2:65" s="110" customFormat="1" ht="22.5" customHeight="1">
      <c r="B144" s="111"/>
      <c r="C144" s="188" t="s">
        <v>373</v>
      </c>
      <c r="D144" s="188" t="s">
        <v>156</v>
      </c>
      <c r="E144" s="189" t="s">
        <v>1686</v>
      </c>
      <c r="F144" s="316" t="s">
        <v>1650</v>
      </c>
      <c r="G144" s="316"/>
      <c r="H144" s="316"/>
      <c r="I144" s="316"/>
      <c r="J144" s="190" t="s">
        <v>477</v>
      </c>
      <c r="K144" s="191">
        <v>7110</v>
      </c>
      <c r="L144" s="317"/>
      <c r="M144" s="317"/>
      <c r="N144" s="318">
        <f t="shared" si="10"/>
        <v>0</v>
      </c>
      <c r="O144" s="318"/>
      <c r="P144" s="318"/>
      <c r="Q144" s="318"/>
      <c r="R144" s="115"/>
      <c r="T144" s="192" t="s">
        <v>5</v>
      </c>
      <c r="U144" s="193" t="s">
        <v>41</v>
      </c>
      <c r="V144" s="194">
        <v>0</v>
      </c>
      <c r="W144" s="194">
        <f t="shared" si="11"/>
        <v>0</v>
      </c>
      <c r="X144" s="194">
        <v>0</v>
      </c>
      <c r="Y144" s="194">
        <f t="shared" si="12"/>
        <v>0</v>
      </c>
      <c r="Z144" s="194">
        <v>0</v>
      </c>
      <c r="AA144" s="195">
        <f t="shared" si="13"/>
        <v>0</v>
      </c>
      <c r="AR144" s="100" t="s">
        <v>582</v>
      </c>
      <c r="AT144" s="100" t="s">
        <v>156</v>
      </c>
      <c r="AU144" s="100" t="s">
        <v>124</v>
      </c>
      <c r="AY144" s="100" t="s">
        <v>155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00" t="s">
        <v>22</v>
      </c>
      <c r="BK144" s="196">
        <f t="shared" si="19"/>
        <v>0</v>
      </c>
      <c r="BL144" s="100" t="s">
        <v>582</v>
      </c>
      <c r="BM144" s="100" t="s">
        <v>554</v>
      </c>
    </row>
    <row r="145" spans="2:65" s="110" customFormat="1" ht="22.5" customHeight="1">
      <c r="B145" s="111"/>
      <c r="C145" s="188" t="s">
        <v>377</v>
      </c>
      <c r="D145" s="188" t="s">
        <v>156</v>
      </c>
      <c r="E145" s="189" t="s">
        <v>1687</v>
      </c>
      <c r="F145" s="316" t="s">
        <v>1688</v>
      </c>
      <c r="G145" s="316"/>
      <c r="H145" s="316"/>
      <c r="I145" s="316"/>
      <c r="J145" s="190" t="s">
        <v>230</v>
      </c>
      <c r="K145" s="191">
        <v>2</v>
      </c>
      <c r="L145" s="317"/>
      <c r="M145" s="317"/>
      <c r="N145" s="318">
        <f t="shared" si="10"/>
        <v>0</v>
      </c>
      <c r="O145" s="318"/>
      <c r="P145" s="318"/>
      <c r="Q145" s="318"/>
      <c r="R145" s="115"/>
      <c r="T145" s="192" t="s">
        <v>5</v>
      </c>
      <c r="U145" s="193" t="s">
        <v>41</v>
      </c>
      <c r="V145" s="194">
        <v>0</v>
      </c>
      <c r="W145" s="194">
        <f t="shared" si="11"/>
        <v>0</v>
      </c>
      <c r="X145" s="194">
        <v>0</v>
      </c>
      <c r="Y145" s="194">
        <f t="shared" si="12"/>
        <v>0</v>
      </c>
      <c r="Z145" s="194">
        <v>0</v>
      </c>
      <c r="AA145" s="195">
        <f t="shared" si="13"/>
        <v>0</v>
      </c>
      <c r="AR145" s="100" t="s">
        <v>582</v>
      </c>
      <c r="AT145" s="100" t="s">
        <v>156</v>
      </c>
      <c r="AU145" s="100" t="s">
        <v>124</v>
      </c>
      <c r="AY145" s="100" t="s">
        <v>155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00" t="s">
        <v>22</v>
      </c>
      <c r="BK145" s="196">
        <f t="shared" si="19"/>
        <v>0</v>
      </c>
      <c r="BL145" s="100" t="s">
        <v>582</v>
      </c>
      <c r="BM145" s="100" t="s">
        <v>564</v>
      </c>
    </row>
    <row r="146" spans="2:65" s="110" customFormat="1" ht="22.5" customHeight="1">
      <c r="B146" s="111"/>
      <c r="C146" s="188" t="s">
        <v>382</v>
      </c>
      <c r="D146" s="188" t="s">
        <v>156</v>
      </c>
      <c r="E146" s="189" t="s">
        <v>1689</v>
      </c>
      <c r="F146" s="316" t="s">
        <v>1690</v>
      </c>
      <c r="G146" s="316"/>
      <c r="H146" s="316"/>
      <c r="I146" s="316"/>
      <c r="J146" s="190" t="s">
        <v>230</v>
      </c>
      <c r="K146" s="191">
        <v>2</v>
      </c>
      <c r="L146" s="317"/>
      <c r="M146" s="317"/>
      <c r="N146" s="318">
        <f t="shared" si="10"/>
        <v>0</v>
      </c>
      <c r="O146" s="318"/>
      <c r="P146" s="318"/>
      <c r="Q146" s="318"/>
      <c r="R146" s="115"/>
      <c r="T146" s="192" t="s">
        <v>5</v>
      </c>
      <c r="U146" s="193" t="s">
        <v>41</v>
      </c>
      <c r="V146" s="194">
        <v>0</v>
      </c>
      <c r="W146" s="194">
        <f t="shared" si="11"/>
        <v>0</v>
      </c>
      <c r="X146" s="194">
        <v>0</v>
      </c>
      <c r="Y146" s="194">
        <f t="shared" si="12"/>
        <v>0</v>
      </c>
      <c r="Z146" s="194">
        <v>0</v>
      </c>
      <c r="AA146" s="195">
        <f t="shared" si="13"/>
        <v>0</v>
      </c>
      <c r="AR146" s="100" t="s">
        <v>582</v>
      </c>
      <c r="AT146" s="100" t="s">
        <v>156</v>
      </c>
      <c r="AU146" s="100" t="s">
        <v>124</v>
      </c>
      <c r="AY146" s="100" t="s">
        <v>155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00" t="s">
        <v>22</v>
      </c>
      <c r="BK146" s="196">
        <f t="shared" si="19"/>
        <v>0</v>
      </c>
      <c r="BL146" s="100" t="s">
        <v>582</v>
      </c>
      <c r="BM146" s="100" t="s">
        <v>572</v>
      </c>
    </row>
    <row r="147" spans="2:65" s="110" customFormat="1" ht="22.5" customHeight="1">
      <c r="B147" s="111"/>
      <c r="C147" s="188" t="s">
        <v>388</v>
      </c>
      <c r="D147" s="188" t="s">
        <v>156</v>
      </c>
      <c r="E147" s="189" t="s">
        <v>1691</v>
      </c>
      <c r="F147" s="316" t="s">
        <v>1692</v>
      </c>
      <c r="G147" s="316"/>
      <c r="H147" s="316"/>
      <c r="I147" s="316"/>
      <c r="J147" s="190" t="s">
        <v>230</v>
      </c>
      <c r="K147" s="191">
        <v>150</v>
      </c>
      <c r="L147" s="317"/>
      <c r="M147" s="317"/>
      <c r="N147" s="318">
        <f t="shared" si="10"/>
        <v>0</v>
      </c>
      <c r="O147" s="318"/>
      <c r="P147" s="318"/>
      <c r="Q147" s="318"/>
      <c r="R147" s="115"/>
      <c r="T147" s="192" t="s">
        <v>5</v>
      </c>
      <c r="U147" s="193" t="s">
        <v>41</v>
      </c>
      <c r="V147" s="194">
        <v>0</v>
      </c>
      <c r="W147" s="194">
        <f t="shared" si="11"/>
        <v>0</v>
      </c>
      <c r="X147" s="194">
        <v>0</v>
      </c>
      <c r="Y147" s="194">
        <f t="shared" si="12"/>
        <v>0</v>
      </c>
      <c r="Z147" s="194">
        <v>0</v>
      </c>
      <c r="AA147" s="195">
        <f t="shared" si="13"/>
        <v>0</v>
      </c>
      <c r="AR147" s="100" t="s">
        <v>582</v>
      </c>
      <c r="AT147" s="100" t="s">
        <v>156</v>
      </c>
      <c r="AU147" s="100" t="s">
        <v>124</v>
      </c>
      <c r="AY147" s="100" t="s">
        <v>155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00" t="s">
        <v>22</v>
      </c>
      <c r="BK147" s="196">
        <f t="shared" si="19"/>
        <v>0</v>
      </c>
      <c r="BL147" s="100" t="s">
        <v>582</v>
      </c>
      <c r="BM147" s="100" t="s">
        <v>582</v>
      </c>
    </row>
    <row r="148" spans="2:65" s="110" customFormat="1" ht="22.5" customHeight="1">
      <c r="B148" s="111"/>
      <c r="C148" s="228" t="s">
        <v>392</v>
      </c>
      <c r="D148" s="228" t="s">
        <v>300</v>
      </c>
      <c r="E148" s="229" t="s">
        <v>1693</v>
      </c>
      <c r="F148" s="344" t="s">
        <v>1654</v>
      </c>
      <c r="G148" s="344"/>
      <c r="H148" s="344"/>
      <c r="I148" s="344"/>
      <c r="J148" s="230" t="s">
        <v>159</v>
      </c>
      <c r="K148" s="231">
        <v>1</v>
      </c>
      <c r="L148" s="357"/>
      <c r="M148" s="345"/>
      <c r="N148" s="346">
        <f t="shared" si="10"/>
        <v>0</v>
      </c>
      <c r="O148" s="318"/>
      <c r="P148" s="318"/>
      <c r="Q148" s="318"/>
      <c r="R148" s="115"/>
      <c r="T148" s="192" t="s">
        <v>5</v>
      </c>
      <c r="U148" s="197" t="s">
        <v>41</v>
      </c>
      <c r="V148" s="198">
        <v>0</v>
      </c>
      <c r="W148" s="198">
        <f t="shared" si="11"/>
        <v>0</v>
      </c>
      <c r="X148" s="198">
        <v>0</v>
      </c>
      <c r="Y148" s="198">
        <f t="shared" si="12"/>
        <v>0</v>
      </c>
      <c r="Z148" s="198">
        <v>0</v>
      </c>
      <c r="AA148" s="199">
        <f t="shared" si="13"/>
        <v>0</v>
      </c>
      <c r="AR148" s="100" t="s">
        <v>1655</v>
      </c>
      <c r="AT148" s="100" t="s">
        <v>300</v>
      </c>
      <c r="AU148" s="100" t="s">
        <v>124</v>
      </c>
      <c r="AY148" s="100" t="s">
        <v>155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00" t="s">
        <v>22</v>
      </c>
      <c r="BK148" s="196">
        <f t="shared" si="19"/>
        <v>0</v>
      </c>
      <c r="BL148" s="100" t="s">
        <v>582</v>
      </c>
      <c r="BM148" s="100" t="s">
        <v>590</v>
      </c>
    </row>
    <row r="149" spans="2:18" s="110" customFormat="1" ht="6.95" customHeight="1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40"/>
    </row>
  </sheetData>
  <sheetProtection algorithmName="SHA-512" hashValue="sqIL7uf1No6SOSGOvWlShRk+SXVYTs81qDOP9xSGtzU9jxbL/i5ddwRtPMkrPMCzJkEVvTA8MJ2owTqZuK5iSw==" saltValue="/EEpjN7d49Srj2K6igQWEA==" spinCount="100000" sheet="1" objects="1" scenarios="1"/>
  <mergeCells count="15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8:I148"/>
    <mergeCell ref="L148:M148"/>
    <mergeCell ref="N148:Q148"/>
    <mergeCell ref="N112:Q112"/>
    <mergeCell ref="N113:Q113"/>
    <mergeCell ref="N114:Q114"/>
    <mergeCell ref="N128:Q128"/>
    <mergeCell ref="H1:K1"/>
    <mergeCell ref="S2:AC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Petr</cp:lastModifiedBy>
  <dcterms:created xsi:type="dcterms:W3CDTF">2017-08-30T23:26:10Z</dcterms:created>
  <dcterms:modified xsi:type="dcterms:W3CDTF">2017-08-31T18:56:05Z</dcterms:modified>
  <cp:category/>
  <cp:version/>
  <cp:contentType/>
  <cp:contentStatus/>
</cp:coreProperties>
</file>